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30" windowWidth="15480" windowHeight="10335" activeTab="1"/>
  </bookViews>
  <sheets>
    <sheet name="Instructions 7" sheetId="1" r:id="rId1"/>
    <sheet name="Sample 7" sheetId="2" r:id="rId2"/>
    <sheet name="Fall 2010" sheetId="3" r:id="rId3"/>
    <sheet name="Spring 2011" sheetId="4" r:id="rId4"/>
    <sheet name="Instructions 7+" sheetId="5" r:id="rId5"/>
    <sheet name="Sample 7+" sheetId="6" r:id="rId6"/>
  </sheets>
  <definedNames>
    <definedName name="_xlnm.Print_Area" localSheetId="0">'Instructions 7'!$A$1:$R$54</definedName>
    <definedName name="_xlnm.Print_Area" localSheetId="4">'Instructions 7+'!$A$1:$Z$53</definedName>
    <definedName name="_xlnm.Print_Area" localSheetId="1">'Sample 7'!$A$1:$R$54</definedName>
    <definedName name="_xlnm.Print_Area" localSheetId="5">'Sample 7+'!$A$1:$Z$53</definedName>
    <definedName name="Z_6987A769_B59D_4E19_96DA_A32306CFC7D2_.wvu.PrintArea" localSheetId="0" hidden="1">'Instructions 7'!$A$1:$R$54</definedName>
    <definedName name="Z_6987A769_B59D_4E19_96DA_A32306CFC7D2_.wvu.PrintArea" localSheetId="4" hidden="1">'Instructions 7+'!$A$1:$Z$53</definedName>
    <definedName name="Z_6987A769_B59D_4E19_96DA_A32306CFC7D2_.wvu.PrintArea" localSheetId="1" hidden="1">'Sample 7'!$A$1:$R$54</definedName>
    <definedName name="Z_6987A769_B59D_4E19_96DA_A32306CFC7D2_.wvu.PrintArea" localSheetId="5" hidden="1">'Sample 7+'!$A$1:$Z$53</definedName>
    <definedName name="Z_9D31D484_1939_4C40_8E8A_EDD9547D418F_.wvu.PrintArea" localSheetId="0" hidden="1">'Instructions 7'!$A$1:$R$54</definedName>
    <definedName name="Z_9D31D484_1939_4C40_8E8A_EDD9547D418F_.wvu.PrintArea" localSheetId="4" hidden="1">'Instructions 7+'!$A$1:$Z$53</definedName>
    <definedName name="Z_9D31D484_1939_4C40_8E8A_EDD9547D418F_.wvu.PrintArea" localSheetId="1" hidden="1">'Sample 7'!$A$1:$R$54</definedName>
    <definedName name="Z_9D31D484_1939_4C40_8E8A_EDD9547D418F_.wvu.PrintArea" localSheetId="5" hidden="1">'Sample 7+'!$A$1:$Z$53</definedName>
  </definedNames>
  <calcPr fullCalcOnLoad="1"/>
</workbook>
</file>

<file path=xl/sharedStrings.xml><?xml version="1.0" encoding="utf-8"?>
<sst xmlns="http://schemas.openxmlformats.org/spreadsheetml/2006/main" count="357" uniqueCount="70">
  <si>
    <t>Code</t>
  </si>
  <si>
    <t>Total</t>
  </si>
  <si>
    <t>Pay Distribution 1</t>
  </si>
  <si>
    <t>Pay Distribution 2</t>
  </si>
  <si>
    <t>Pay Distribution 3</t>
  </si>
  <si>
    <t>Pay per</t>
  </si>
  <si>
    <t>Begin</t>
  </si>
  <si>
    <t>End</t>
  </si>
  <si>
    <t>Prorate</t>
  </si>
  <si>
    <t>Percent</t>
  </si>
  <si>
    <t>RET 1</t>
  </si>
  <si>
    <t>RET 2</t>
  </si>
  <si>
    <t>RET 3</t>
  </si>
  <si>
    <t>RET 4</t>
  </si>
  <si>
    <t>RET 5</t>
  </si>
  <si>
    <t>Subtotal</t>
  </si>
  <si>
    <t>New Ttl</t>
  </si>
  <si>
    <t>New %</t>
  </si>
  <si>
    <t>PERT %</t>
  </si>
  <si>
    <t>Pay Distribution 4</t>
  </si>
  <si>
    <t>Pay Distribution 5</t>
  </si>
  <si>
    <t>Bi-weekly Salary</t>
  </si>
  <si>
    <t>Pay Distribution 6</t>
  </si>
  <si>
    <t>Pay Distribution 7</t>
  </si>
  <si>
    <t>A</t>
  </si>
  <si>
    <t>B</t>
  </si>
  <si>
    <t>D</t>
  </si>
  <si>
    <t>E</t>
  </si>
  <si>
    <t>F</t>
  </si>
  <si>
    <t>C</t>
  </si>
  <si>
    <t>G</t>
  </si>
  <si>
    <t>RET 6</t>
  </si>
  <si>
    <t>RET 7</t>
  </si>
  <si>
    <t>RET 8</t>
  </si>
  <si>
    <t>RET 9</t>
  </si>
  <si>
    <t>RET 10</t>
  </si>
  <si>
    <t>RET 11</t>
  </si>
  <si>
    <t>RET 12</t>
  </si>
  <si>
    <t>RET 13</t>
  </si>
  <si>
    <t>RET 14</t>
  </si>
  <si>
    <t>RET 15</t>
  </si>
  <si>
    <t>PAY DISTRIBUTION (7 OPTIONS)</t>
  </si>
  <si>
    <t>Bi-weekly</t>
  </si>
  <si>
    <t>Enter the dollar amounts of the RET that you are submitting.  Use '-' for deduction from account.  The totals RET should be 0.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</si>
  <si>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</si>
  <si>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</si>
  <si>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</si>
  <si>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</si>
  <si>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</si>
  <si>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</si>
  <si>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</si>
  <si>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</si>
  <si>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</si>
  <si>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</si>
  <si>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</si>
  <si>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Post</t>
  </si>
  <si>
    <t>Eff Date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</si>
  <si>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</si>
  <si>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</si>
  <si>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</si>
  <si>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</si>
  <si>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</si>
  <si>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</si>
  <si>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</si>
  <si>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</si>
  <si>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</si>
  <si>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</si>
  <si>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</si>
  <si>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GEMS Combo Codes</t>
  </si>
  <si>
    <t>GEMS Como Codes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</si>
</sst>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%"/>
    <numFmt numFmtId="169" formatCode="0.000%"/>
    <numFmt numFmtId="170" formatCode="mmm\-yyyy"/>
    <numFmt numFmtId="171" formatCode="[$-409]dddd\,\ mmmm\ dd\,\ yyyy"/>
    <numFmt numFmtId="172" formatCode="m/d/yy;@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42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10" fontId="0" fillId="0" borderId="0" xfId="59" applyNumberFormat="1" applyAlignment="1">
      <alignment horizontal="center"/>
    </xf>
    <xf numFmtId="0" fontId="0" fillId="0" borderId="13" xfId="0" applyBorder="1" applyAlignment="1">
      <alignment horizontal="center"/>
    </xf>
    <xf numFmtId="40" fontId="0" fillId="0" borderId="0" xfId="0" applyNumberFormat="1" applyAlignment="1">
      <alignment/>
    </xf>
    <xf numFmtId="39" fontId="0" fillId="0" borderId="0" xfId="0" applyNumberFormat="1" applyAlignment="1">
      <alignment/>
    </xf>
    <xf numFmtId="10" fontId="0" fillId="0" borderId="0" xfId="59" applyNumberFormat="1" applyAlignment="1">
      <alignment/>
    </xf>
    <xf numFmtId="40" fontId="0" fillId="0" borderId="0" xfId="0" applyNumberFormat="1" applyAlignment="1">
      <alignment horizontal="center"/>
    </xf>
    <xf numFmtId="9" fontId="0" fillId="0" borderId="0" xfId="59" applyAlignment="1">
      <alignment horizontal="center"/>
    </xf>
    <xf numFmtId="9" fontId="0" fillId="0" borderId="0" xfId="59" applyNumberFormat="1" applyAlignment="1">
      <alignment horizontal="center"/>
    </xf>
    <xf numFmtId="0" fontId="0" fillId="0" borderId="0" xfId="0" applyFill="1" applyAlignment="1" quotePrefix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9" fontId="0" fillId="0" borderId="0" xfId="0" applyNumberFormat="1" applyAlignment="1">
      <alignment horizontal="center"/>
    </xf>
    <xf numFmtId="40" fontId="0" fillId="34" borderId="0" xfId="0" applyNumberFormat="1" applyFill="1" applyAlignment="1">
      <alignment/>
    </xf>
    <xf numFmtId="9" fontId="0" fillId="34" borderId="0" xfId="59" applyNumberFormat="1" applyFill="1" applyAlignment="1">
      <alignment horizontal="center"/>
    </xf>
    <xf numFmtId="10" fontId="0" fillId="0" borderId="14" xfId="59" applyNumberFormat="1" applyBorder="1" applyAlignment="1">
      <alignment horizontal="center"/>
    </xf>
    <xf numFmtId="10" fontId="0" fillId="34" borderId="14" xfId="59" applyNumberFormat="1" applyFill="1" applyBorder="1" applyAlignment="1">
      <alignment horizontal="center"/>
    </xf>
    <xf numFmtId="10" fontId="0" fillId="0" borderId="15" xfId="59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9" fontId="3" fillId="0" borderId="14" xfId="0" applyNumberFormat="1" applyFont="1" applyBorder="1" applyAlignment="1">
      <alignment horizontal="center"/>
    </xf>
    <xf numFmtId="39" fontId="3" fillId="34" borderId="14" xfId="0" applyNumberFormat="1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39" fontId="0" fillId="0" borderId="25" xfId="0" applyNumberFormat="1" applyBorder="1" applyAlignment="1">
      <alignment/>
    </xf>
    <xf numFmtId="39" fontId="0" fillId="0" borderId="26" xfId="0" applyNumberFormat="1" applyBorder="1" applyAlignment="1">
      <alignment/>
    </xf>
    <xf numFmtId="43" fontId="0" fillId="0" borderId="21" xfId="42" applyBorder="1" applyAlignment="1">
      <alignment/>
    </xf>
    <xf numFmtId="43" fontId="0" fillId="0" borderId="27" xfId="42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/>
    </xf>
    <xf numFmtId="10" fontId="0" fillId="0" borderId="25" xfId="59" applyNumberFormat="1" applyBorder="1" applyAlignment="1">
      <alignment horizontal="center"/>
    </xf>
    <xf numFmtId="0" fontId="0" fillId="0" borderId="28" xfId="0" applyBorder="1" applyAlignment="1">
      <alignment/>
    </xf>
    <xf numFmtId="1" fontId="0" fillId="33" borderId="29" xfId="42" applyNumberFormat="1" applyFont="1" applyFill="1" applyBorder="1" applyAlignment="1">
      <alignment horizontal="center"/>
    </xf>
    <xf numFmtId="10" fontId="0" fillId="0" borderId="26" xfId="59" applyNumberFormat="1" applyBorder="1" applyAlignment="1">
      <alignment horizontal="center"/>
    </xf>
    <xf numFmtId="0" fontId="0" fillId="0" borderId="27" xfId="0" applyFill="1" applyBorder="1" applyAlignment="1" applyProtection="1" quotePrefix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39" fontId="0" fillId="0" borderId="0" xfId="0" applyNumberFormat="1" applyFont="1" applyFill="1" applyBorder="1" applyAlignment="1" applyProtection="1">
      <alignment horizontal="center" vertical="center"/>
      <protection locked="0"/>
    </xf>
    <xf numFmtId="40" fontId="0" fillId="0" borderId="0" xfId="0" applyNumberFormat="1" applyBorder="1" applyAlignment="1" applyProtection="1">
      <alignment horizontal="center"/>
      <protection locked="0"/>
    </xf>
    <xf numFmtId="0" fontId="0" fillId="0" borderId="28" xfId="0" applyFill="1" applyBorder="1" applyAlignment="1" applyProtection="1" quotePrefix="1">
      <alignment horizontal="center"/>
      <protection locked="0"/>
    </xf>
    <xf numFmtId="172" fontId="0" fillId="0" borderId="19" xfId="0" applyNumberFormat="1" applyFont="1" applyFill="1" applyBorder="1" applyAlignment="1" applyProtection="1">
      <alignment horizontal="center" vertical="center"/>
      <protection locked="0"/>
    </xf>
    <xf numFmtId="39" fontId="0" fillId="0" borderId="19" xfId="0" applyNumberFormat="1" applyFont="1" applyFill="1" applyBorder="1" applyAlignment="1" applyProtection="1">
      <alignment horizontal="center" vertical="center"/>
      <protection locked="0"/>
    </xf>
    <xf numFmtId="40" fontId="0" fillId="0" borderId="19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0" fontId="0" fillId="0" borderId="0" xfId="59" applyNumberFormat="1" applyBorder="1" applyAlignment="1" applyProtection="1">
      <alignment horizontal="center"/>
      <protection locked="0"/>
    </xf>
    <xf numFmtId="10" fontId="0" fillId="0" borderId="30" xfId="59" applyNumberFormat="1" applyBorder="1" applyAlignment="1" applyProtection="1">
      <alignment horizontal="center"/>
      <protection locked="0"/>
    </xf>
    <xf numFmtId="10" fontId="0" fillId="0" borderId="19" xfId="59" applyNumberFormat="1" applyBorder="1" applyAlignment="1" applyProtection="1">
      <alignment horizontal="center"/>
      <protection locked="0"/>
    </xf>
    <xf numFmtId="10" fontId="0" fillId="0" borderId="20" xfId="59" applyNumberFormat="1" applyBorder="1" applyAlignment="1" applyProtection="1">
      <alignment horizontal="center"/>
      <protection locked="0"/>
    </xf>
    <xf numFmtId="40" fontId="0" fillId="0" borderId="0" xfId="0" applyNumberFormat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1" fontId="0" fillId="33" borderId="0" xfId="42" applyNumberFormat="1" applyFont="1" applyFill="1" applyBorder="1" applyAlignment="1" applyProtection="1">
      <alignment horizontal="center"/>
      <protection locked="0"/>
    </xf>
    <xf numFmtId="39" fontId="0" fillId="0" borderId="0" xfId="0" applyNumberFormat="1" applyBorder="1" applyAlignment="1" applyProtection="1">
      <alignment/>
      <protection locked="0"/>
    </xf>
    <xf numFmtId="1" fontId="0" fillId="33" borderId="19" xfId="42" applyNumberFormat="1" applyFont="1" applyFill="1" applyBorder="1" applyAlignment="1" applyProtection="1">
      <alignment horizontal="center"/>
      <protection locked="0"/>
    </xf>
    <xf numFmtId="39" fontId="0" fillId="0" borderId="19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3" fontId="0" fillId="0" borderId="21" xfId="42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3" fontId="0" fillId="0" borderId="27" xfId="42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43" fontId="0" fillId="0" borderId="0" xfId="42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" fontId="0" fillId="33" borderId="12" xfId="42" applyNumberFormat="1" applyFont="1" applyFill="1" applyBorder="1" applyAlignment="1" applyProtection="1">
      <alignment horizontal="center"/>
      <protection/>
    </xf>
    <xf numFmtId="10" fontId="0" fillId="0" borderId="0" xfId="59" applyNumberFormat="1" applyBorder="1" applyAlignment="1" applyProtection="1">
      <alignment horizontal="center"/>
      <protection/>
    </xf>
    <xf numFmtId="10" fontId="0" fillId="0" borderId="30" xfId="59" applyNumberFormat="1" applyBorder="1" applyAlignment="1" applyProtection="1">
      <alignment horizontal="center"/>
      <protection/>
    </xf>
    <xf numFmtId="10" fontId="0" fillId="0" borderId="25" xfId="59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" fontId="0" fillId="33" borderId="29" xfId="42" applyNumberFormat="1" applyFont="1" applyFill="1" applyBorder="1" applyAlignment="1" applyProtection="1">
      <alignment horizontal="center"/>
      <protection/>
    </xf>
    <xf numFmtId="10" fontId="0" fillId="0" borderId="19" xfId="59" applyNumberFormat="1" applyBorder="1" applyAlignment="1" applyProtection="1">
      <alignment horizontal="center"/>
      <protection/>
    </xf>
    <xf numFmtId="10" fontId="0" fillId="0" borderId="20" xfId="59" applyNumberFormat="1" applyBorder="1" applyAlignment="1" applyProtection="1">
      <alignment horizontal="center"/>
      <protection/>
    </xf>
    <xf numFmtId="10" fontId="0" fillId="0" borderId="26" xfId="59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 quotePrefix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horizontal="center" vertical="center"/>
      <protection/>
    </xf>
    <xf numFmtId="40" fontId="0" fillId="0" borderId="0" xfId="0" applyNumberFormat="1" applyBorder="1" applyAlignment="1" applyProtection="1">
      <alignment horizontal="center"/>
      <protection/>
    </xf>
    <xf numFmtId="1" fontId="0" fillId="33" borderId="0" xfId="42" applyNumberFormat="1" applyFont="1" applyFill="1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39" fontId="0" fillId="0" borderId="25" xfId="0" applyNumberFormat="1" applyBorder="1" applyAlignment="1" applyProtection="1">
      <alignment/>
      <protection/>
    </xf>
    <xf numFmtId="0" fontId="0" fillId="0" borderId="28" xfId="0" applyFill="1" applyBorder="1" applyAlignment="1" applyProtection="1" quotePrefix="1">
      <alignment horizontal="center"/>
      <protection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39" fontId="0" fillId="0" borderId="19" xfId="0" applyNumberFormat="1" applyFont="1" applyFill="1" applyBorder="1" applyAlignment="1" applyProtection="1">
      <alignment horizontal="center" vertical="center"/>
      <protection/>
    </xf>
    <xf numFmtId="40" fontId="0" fillId="0" borderId="19" xfId="0" applyNumberFormat="1" applyBorder="1" applyAlignment="1" applyProtection="1">
      <alignment horizontal="center"/>
      <protection/>
    </xf>
    <xf numFmtId="1" fontId="0" fillId="33" borderId="19" xfId="42" applyNumberFormat="1" applyFont="1" applyFill="1" applyBorder="1" applyAlignment="1" applyProtection="1">
      <alignment horizontal="center"/>
      <protection/>
    </xf>
    <xf numFmtId="39" fontId="0" fillId="0" borderId="19" xfId="0" applyNumberFormat="1" applyBorder="1" applyAlignment="1" applyProtection="1">
      <alignment/>
      <protection/>
    </xf>
    <xf numFmtId="39" fontId="0" fillId="0" borderId="26" xfId="0" applyNumberFormat="1" applyBorder="1" applyAlignment="1" applyProtection="1">
      <alignment/>
      <protection/>
    </xf>
    <xf numFmtId="0" fontId="0" fillId="0" borderId="0" xfId="0" applyFill="1" applyAlignment="1" applyProtection="1" quotePrefix="1">
      <alignment horizont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40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0" fontId="0" fillId="0" borderId="0" xfId="59" applyNumberFormat="1" applyAlignment="1" applyProtection="1">
      <alignment horizontal="center"/>
      <protection/>
    </xf>
    <xf numFmtId="10" fontId="0" fillId="0" borderId="0" xfId="59" applyNumberFormat="1" applyAlignment="1" applyProtection="1">
      <alignment/>
      <protection/>
    </xf>
    <xf numFmtId="9" fontId="0" fillId="0" borderId="0" xfId="59" applyNumberFormat="1" applyAlignment="1" applyProtection="1">
      <alignment horizontal="center"/>
      <protection/>
    </xf>
    <xf numFmtId="40" fontId="0" fillId="34" borderId="0" xfId="0" applyNumberFormat="1" applyFill="1" applyAlignment="1" applyProtection="1">
      <alignment/>
      <protection/>
    </xf>
    <xf numFmtId="9" fontId="0" fillId="34" borderId="0" xfId="59" applyNumberFormat="1" applyFill="1" applyAlignment="1" applyProtection="1">
      <alignment horizontal="center"/>
      <protection/>
    </xf>
    <xf numFmtId="39" fontId="0" fillId="0" borderId="0" xfId="0" applyNumberFormat="1" applyAlignment="1" applyProtection="1">
      <alignment horizontal="center"/>
      <protection/>
    </xf>
    <xf numFmtId="40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9" fontId="0" fillId="0" borderId="0" xfId="59" applyAlignment="1" applyProtection="1">
      <alignment horizontal="center"/>
      <protection/>
    </xf>
    <xf numFmtId="10" fontId="0" fillId="0" borderId="15" xfId="59" applyNumberFormat="1" applyBorder="1" applyAlignment="1" applyProtection="1">
      <alignment horizontal="center"/>
      <protection locked="0"/>
    </xf>
    <xf numFmtId="10" fontId="0" fillId="34" borderId="14" xfId="59" applyNumberFormat="1" applyFill="1" applyBorder="1" applyAlignment="1" applyProtection="1">
      <alignment horizontal="center"/>
      <protection locked="0"/>
    </xf>
    <xf numFmtId="10" fontId="0" fillId="0" borderId="14" xfId="59" applyNumberFormat="1" applyBorder="1" applyAlignment="1" applyProtection="1">
      <alignment horizontal="center"/>
      <protection locked="0"/>
    </xf>
    <xf numFmtId="1" fontId="0" fillId="33" borderId="0" xfId="42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 quotePrefix="1">
      <alignment horizontal="center"/>
    </xf>
    <xf numFmtId="0" fontId="0" fillId="0" borderId="0" xfId="0" applyFill="1" applyAlignment="1" quotePrefix="1">
      <alignment horizontal="center"/>
    </xf>
    <xf numFmtId="172" fontId="0" fillId="0" borderId="37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39" fontId="0" fillId="0" borderId="37" xfId="0" applyNumberFormat="1" applyFont="1" applyFill="1" applyBorder="1" applyAlignment="1">
      <alignment horizontal="center" vertical="center"/>
    </xf>
    <xf numFmtId="39" fontId="0" fillId="0" borderId="0" xfId="0" applyNumberFormat="1" applyFont="1" applyFill="1" applyBorder="1" applyAlignment="1">
      <alignment horizontal="center" vertical="center"/>
    </xf>
    <xf numFmtId="40" fontId="0" fillId="0" borderId="37" xfId="0" applyNumberFormat="1" applyBorder="1" applyAlignment="1">
      <alignment horizontal="center"/>
    </xf>
    <xf numFmtId="40" fontId="0" fillId="0" borderId="0" xfId="0" applyNumberFormat="1" applyAlignment="1">
      <alignment horizontal="center"/>
    </xf>
    <xf numFmtId="39" fontId="0" fillId="0" borderId="14" xfId="0" applyNumberFormat="1" applyBorder="1" applyAlignment="1">
      <alignment horizontal="center"/>
    </xf>
    <xf numFmtId="39" fontId="0" fillId="34" borderId="14" xfId="0" applyNumberFormat="1" applyFill="1" applyBorder="1" applyAlignment="1">
      <alignment horizontal="center"/>
    </xf>
    <xf numFmtId="40" fontId="0" fillId="0" borderId="13" xfId="0" applyNumberFormat="1" applyBorder="1" applyAlignment="1">
      <alignment horizontal="center"/>
    </xf>
    <xf numFmtId="0" fontId="0" fillId="0" borderId="13" xfId="0" applyFill="1" applyBorder="1" applyAlignment="1" quotePrefix="1">
      <alignment horizontal="center"/>
    </xf>
    <xf numFmtId="172" fontId="0" fillId="0" borderId="13" xfId="0" applyNumberFormat="1" applyFont="1" applyFill="1" applyBorder="1" applyAlignment="1">
      <alignment horizontal="center" vertical="center"/>
    </xf>
    <xf numFmtId="39" fontId="0" fillId="0" borderId="13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39" fontId="0" fillId="0" borderId="37" xfId="0" applyNumberFormat="1" applyFont="1" applyFill="1" applyBorder="1" applyAlignment="1" applyProtection="1">
      <alignment horizontal="center" vertical="center"/>
      <protection locked="0"/>
    </xf>
    <xf numFmtId="39" fontId="0" fillId="0" borderId="0" xfId="0" applyNumberFormat="1" applyFont="1" applyFill="1" applyBorder="1" applyAlignment="1" applyProtection="1">
      <alignment horizontal="center" vertical="center"/>
      <protection locked="0"/>
    </xf>
    <xf numFmtId="40" fontId="0" fillId="0" borderId="37" xfId="0" applyNumberFormat="1" applyBorder="1" applyAlignment="1" applyProtection="1">
      <alignment horizontal="center" vertical="center"/>
      <protection locked="0"/>
    </xf>
    <xf numFmtId="40" fontId="0" fillId="0" borderId="0" xfId="0" applyNumberFormat="1" applyAlignment="1" applyProtection="1">
      <alignment horizontal="center" vertical="center"/>
      <protection locked="0"/>
    </xf>
    <xf numFmtId="0" fontId="0" fillId="0" borderId="37" xfId="0" applyFill="1" applyBorder="1" applyAlignment="1" applyProtection="1" quotePrefix="1">
      <alignment horizontal="center" vertical="center"/>
      <protection locked="0"/>
    </xf>
    <xf numFmtId="0" fontId="0" fillId="0" borderId="13" xfId="0" applyFill="1" applyBorder="1" applyAlignment="1" applyProtection="1" quotePrefix="1">
      <alignment horizontal="center" vertical="center"/>
      <protection locked="0"/>
    </xf>
    <xf numFmtId="172" fontId="0" fillId="0" borderId="13" xfId="0" applyNumberFormat="1" applyFont="1" applyFill="1" applyBorder="1" applyAlignment="1" applyProtection="1">
      <alignment horizontal="center" vertical="center"/>
      <protection locked="0"/>
    </xf>
    <xf numFmtId="39" fontId="0" fillId="0" borderId="13" xfId="0" applyNumberFormat="1" applyFont="1" applyFill="1" applyBorder="1" applyAlignment="1" applyProtection="1">
      <alignment horizontal="center" vertical="center"/>
      <protection locked="0"/>
    </xf>
    <xf numFmtId="40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 applyProtection="1" quotePrefix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95250</xdr:rowOff>
    </xdr:from>
    <xdr:to>
      <xdr:col>2</xdr:col>
      <xdr:colOff>304800</xdr:colOff>
      <xdr:row>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933450"/>
          <a:ext cx="14287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pay distributions, effective dates.
</a:t>
          </a:r>
        </a:p>
      </xdr:txBody>
    </xdr:sp>
    <xdr:clientData/>
  </xdr:twoCellAnchor>
  <xdr:twoCellAnchor>
    <xdr:from>
      <xdr:col>2</xdr:col>
      <xdr:colOff>457200</xdr:colOff>
      <xdr:row>6</xdr:row>
      <xdr:rowOff>133350</xdr:rowOff>
    </xdr:from>
    <xdr:to>
      <xdr:col>2</xdr:col>
      <xdr:colOff>666750</xdr:colOff>
      <xdr:row>6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619250" y="1133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</xdr:row>
      <xdr:rowOff>28575</xdr:rowOff>
    </xdr:from>
    <xdr:to>
      <xdr:col>4</xdr:col>
      <xdr:colOff>504825</xdr:colOff>
      <xdr:row>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24050" y="200025"/>
          <a:ext cx="1533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effective dates</a:t>
          </a:r>
        </a:p>
      </xdr:txBody>
    </xdr:sp>
    <xdr:clientData/>
  </xdr:twoCellAnchor>
  <xdr:twoCellAnchor>
    <xdr:from>
      <xdr:col>4</xdr:col>
      <xdr:colOff>276225</xdr:colOff>
      <xdr:row>2</xdr:row>
      <xdr:rowOff>66675</xdr:rowOff>
    </xdr:from>
    <xdr:to>
      <xdr:col>4</xdr:col>
      <xdr:colOff>276225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228975" y="409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19050</xdr:rowOff>
    </xdr:from>
    <xdr:to>
      <xdr:col>8</xdr:col>
      <xdr:colOff>714375</xdr:colOff>
      <xdr:row>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67150" y="190500"/>
          <a:ext cx="2286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GEMS Combo codes</a:t>
          </a:r>
        </a:p>
      </xdr:txBody>
    </xdr:sp>
    <xdr:clientData/>
  </xdr:twoCellAnchor>
  <xdr:twoCellAnchor>
    <xdr:from>
      <xdr:col>6</xdr:col>
      <xdr:colOff>419100</xdr:colOff>
      <xdr:row>2</xdr:row>
      <xdr:rowOff>38100</xdr:rowOff>
    </xdr:from>
    <xdr:to>
      <xdr:col>6</xdr:col>
      <xdr:colOff>419100</xdr:colOff>
      <xdr:row>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238625" y="381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</xdr:row>
      <xdr:rowOff>38100</xdr:rowOff>
    </xdr:from>
    <xdr:to>
      <xdr:col>7</xdr:col>
      <xdr:colOff>533400</xdr:colOff>
      <xdr:row>2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5105400" y="3810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2</xdr:row>
      <xdr:rowOff>38100</xdr:rowOff>
    </xdr:from>
    <xdr:to>
      <xdr:col>8</xdr:col>
      <xdr:colOff>400050</xdr:colOff>
      <xdr:row>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5838825" y="3810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11</xdr:row>
      <xdr:rowOff>28575</xdr:rowOff>
    </xdr:from>
    <xdr:to>
      <xdr:col>7</xdr:col>
      <xdr:colOff>419100</xdr:colOff>
      <xdr:row>12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676400" y="1847850"/>
          <a:ext cx="3324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code for the paydistribution needed</a:t>
          </a:r>
        </a:p>
      </xdr:txBody>
    </xdr:sp>
    <xdr:clientData/>
  </xdr:twoCellAnchor>
  <xdr:twoCellAnchor>
    <xdr:from>
      <xdr:col>5</xdr:col>
      <xdr:colOff>190500</xdr:colOff>
      <xdr:row>12</xdr:row>
      <xdr:rowOff>76200</xdr:rowOff>
    </xdr:from>
    <xdr:to>
      <xdr:col>5</xdr:col>
      <xdr:colOff>190500</xdr:colOff>
      <xdr:row>13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3676650" y="2066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28</xdr:row>
      <xdr:rowOff>19050</xdr:rowOff>
    </xdr:from>
    <xdr:to>
      <xdr:col>3</xdr:col>
      <xdr:colOff>933450</xdr:colOff>
      <xdr:row>31</xdr:row>
      <xdr:rowOff>57150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5250" y="4619625"/>
          <a:ext cx="26955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pay period, the begin and end date as well as the bi weekly salary.  In addition, enter the proration in decimal format.</a:t>
          </a:r>
        </a:p>
      </xdr:txBody>
    </xdr:sp>
    <xdr:clientData/>
  </xdr:twoCellAnchor>
  <xdr:twoCellAnchor>
    <xdr:from>
      <xdr:col>0</xdr:col>
      <xdr:colOff>295275</xdr:colOff>
      <xdr:row>25</xdr:row>
      <xdr:rowOff>47625</xdr:rowOff>
    </xdr:from>
    <xdr:to>
      <xdr:col>0</xdr:col>
      <xdr:colOff>295275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95275" y="41624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25</xdr:row>
      <xdr:rowOff>38100</xdr:rowOff>
    </xdr:from>
    <xdr:to>
      <xdr:col>1</xdr:col>
      <xdr:colOff>304800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47725" y="4152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25</xdr:row>
      <xdr:rowOff>19050</xdr:rowOff>
    </xdr:from>
    <xdr:to>
      <xdr:col>2</xdr:col>
      <xdr:colOff>323850</xdr:colOff>
      <xdr:row>26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1485900" y="41338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38100</xdr:rowOff>
    </xdr:from>
    <xdr:to>
      <xdr:col>3</xdr:col>
      <xdr:colOff>514350</xdr:colOff>
      <xdr:row>27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2371725" y="4152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25</xdr:row>
      <xdr:rowOff>76200</xdr:rowOff>
    </xdr:from>
    <xdr:to>
      <xdr:col>4</xdr:col>
      <xdr:colOff>57150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2838450" y="4191000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46</xdr:row>
      <xdr:rowOff>47625</xdr:rowOff>
    </xdr:from>
    <xdr:to>
      <xdr:col>9</xdr:col>
      <xdr:colOff>314325</xdr:colOff>
      <xdr:row>48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505200" y="7572375"/>
          <a:ext cx="3057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posting date of the RET.</a:t>
          </a:r>
        </a:p>
      </xdr:txBody>
    </xdr:sp>
    <xdr:clientData/>
  </xdr:twoCellAnchor>
  <xdr:twoCellAnchor>
    <xdr:from>
      <xdr:col>5</xdr:col>
      <xdr:colOff>161925</xdr:colOff>
      <xdr:row>42</xdr:row>
      <xdr:rowOff>95250</xdr:rowOff>
    </xdr:from>
    <xdr:to>
      <xdr:col>5</xdr:col>
      <xdr:colOff>161925</xdr:colOff>
      <xdr:row>45</xdr:row>
      <xdr:rowOff>104775</xdr:rowOff>
    </xdr:to>
    <xdr:sp>
      <xdr:nvSpPr>
        <xdr:cNvPr id="18" name="Line 18"/>
        <xdr:cNvSpPr>
          <a:spLocks/>
        </xdr:cNvSpPr>
      </xdr:nvSpPr>
      <xdr:spPr>
        <a:xfrm flipV="1">
          <a:off x="3648075" y="69723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35</xdr:row>
      <xdr:rowOff>104775</xdr:rowOff>
    </xdr:from>
    <xdr:to>
      <xdr:col>10</xdr:col>
      <xdr:colOff>438150</xdr:colOff>
      <xdr:row>40</xdr:row>
      <xdr:rowOff>95250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933950" y="5848350"/>
          <a:ext cx="25622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each RET separately as a dual transaction.  The account to remove the charges and the account to accept the charges.  Your row totals should equal 0.</a:t>
          </a:r>
        </a:p>
      </xdr:txBody>
    </xdr:sp>
    <xdr:clientData/>
  </xdr:twoCellAnchor>
  <xdr:twoCellAnchor>
    <xdr:from>
      <xdr:col>7</xdr:col>
      <xdr:colOff>609600</xdr:colOff>
      <xdr:row>33</xdr:row>
      <xdr:rowOff>28575</xdr:rowOff>
    </xdr:from>
    <xdr:to>
      <xdr:col>7</xdr:col>
      <xdr:colOff>609600</xdr:colOff>
      <xdr:row>35</xdr:row>
      <xdr:rowOff>19050</xdr:rowOff>
    </xdr:to>
    <xdr:sp>
      <xdr:nvSpPr>
        <xdr:cNvPr id="20" name="Line 21"/>
        <xdr:cNvSpPr>
          <a:spLocks/>
        </xdr:cNvSpPr>
      </xdr:nvSpPr>
      <xdr:spPr>
        <a:xfrm flipV="1">
          <a:off x="5191125" y="5448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33</xdr:row>
      <xdr:rowOff>38100</xdr:rowOff>
    </xdr:from>
    <xdr:to>
      <xdr:col>8</xdr:col>
      <xdr:colOff>504825</xdr:colOff>
      <xdr:row>35</xdr:row>
      <xdr:rowOff>28575</xdr:rowOff>
    </xdr:to>
    <xdr:sp>
      <xdr:nvSpPr>
        <xdr:cNvPr id="21" name="Line 22"/>
        <xdr:cNvSpPr>
          <a:spLocks/>
        </xdr:cNvSpPr>
      </xdr:nvSpPr>
      <xdr:spPr>
        <a:xfrm flipV="1">
          <a:off x="5943600" y="5457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32</xdr:row>
      <xdr:rowOff>114300</xdr:rowOff>
    </xdr:from>
    <xdr:to>
      <xdr:col>17</xdr:col>
      <xdr:colOff>238125</xdr:colOff>
      <xdr:row>38</xdr:row>
      <xdr:rowOff>95250</xdr:rowOff>
    </xdr:to>
    <xdr:sp>
      <xdr:nvSpPr>
        <xdr:cNvPr id="22" name="Line 23"/>
        <xdr:cNvSpPr>
          <a:spLocks/>
        </xdr:cNvSpPr>
      </xdr:nvSpPr>
      <xdr:spPr>
        <a:xfrm flipV="1">
          <a:off x="7686675" y="5372100"/>
          <a:ext cx="42672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28575</xdr:rowOff>
    </xdr:from>
    <xdr:to>
      <xdr:col>3</xdr:col>
      <xdr:colOff>457200</xdr:colOff>
      <xdr:row>32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591050"/>
          <a:ext cx="22669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pay period, the begin and end date as well as the bi weekly salary.  In addition, enter the proration in decimal format.</a:t>
          </a:r>
        </a:p>
      </xdr:txBody>
    </xdr:sp>
    <xdr:clientData/>
  </xdr:twoCellAnchor>
  <xdr:twoCellAnchor>
    <xdr:from>
      <xdr:col>0</xdr:col>
      <xdr:colOff>361950</xdr:colOff>
      <xdr:row>25</xdr:row>
      <xdr:rowOff>38100</xdr:rowOff>
    </xdr:from>
    <xdr:to>
      <xdr:col>0</xdr:col>
      <xdr:colOff>361950</xdr:colOff>
      <xdr:row>27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361950" y="41148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25</xdr:row>
      <xdr:rowOff>28575</xdr:rowOff>
    </xdr:from>
    <xdr:to>
      <xdr:col>1</xdr:col>
      <xdr:colOff>295275</xdr:colOff>
      <xdr:row>27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838200" y="4105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25</xdr:row>
      <xdr:rowOff>28575</xdr:rowOff>
    </xdr:from>
    <xdr:to>
      <xdr:col>2</xdr:col>
      <xdr:colOff>428625</xdr:colOff>
      <xdr:row>27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1590675" y="41052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25</xdr:row>
      <xdr:rowOff>66675</xdr:rowOff>
    </xdr:from>
    <xdr:to>
      <xdr:col>3</xdr:col>
      <xdr:colOff>304800</xdr:colOff>
      <xdr:row>27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2162175" y="4143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24</xdr:row>
      <xdr:rowOff>76200</xdr:rowOff>
    </xdr:from>
    <xdr:to>
      <xdr:col>4</xdr:col>
      <xdr:colOff>66675</xdr:colOff>
      <xdr:row>26</xdr:row>
      <xdr:rowOff>152400</xdr:rowOff>
    </xdr:to>
    <xdr:sp>
      <xdr:nvSpPr>
        <xdr:cNvPr id="6" name="Line 6"/>
        <xdr:cNvSpPr>
          <a:spLocks/>
        </xdr:cNvSpPr>
      </xdr:nvSpPr>
      <xdr:spPr>
        <a:xfrm flipV="1">
          <a:off x="2343150" y="39909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37</xdr:row>
      <xdr:rowOff>142875</xdr:rowOff>
    </xdr:from>
    <xdr:to>
      <xdr:col>11</xdr:col>
      <xdr:colOff>685800</xdr:colOff>
      <xdr:row>42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743575" y="6172200"/>
          <a:ext cx="25622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each RET separately as a dual transaction.  The account to remove the charges and the account to accept the charges.  Your row totals should equal 0.</a:t>
          </a:r>
        </a:p>
      </xdr:txBody>
    </xdr:sp>
    <xdr:clientData/>
  </xdr:twoCellAnchor>
  <xdr:twoCellAnchor>
    <xdr:from>
      <xdr:col>8</xdr:col>
      <xdr:colOff>76200</xdr:colOff>
      <xdr:row>34</xdr:row>
      <xdr:rowOff>38100</xdr:rowOff>
    </xdr:from>
    <xdr:to>
      <xdr:col>8</xdr:col>
      <xdr:colOff>657225</xdr:colOff>
      <xdr:row>37</xdr:row>
      <xdr:rowOff>38100</xdr:rowOff>
    </xdr:to>
    <xdr:sp>
      <xdr:nvSpPr>
        <xdr:cNvPr id="8" name="Line 8"/>
        <xdr:cNvSpPr>
          <a:spLocks/>
        </xdr:cNvSpPr>
      </xdr:nvSpPr>
      <xdr:spPr>
        <a:xfrm flipH="1" flipV="1">
          <a:off x="5495925" y="5581650"/>
          <a:ext cx="581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33</xdr:row>
      <xdr:rowOff>152400</xdr:rowOff>
    </xdr:from>
    <xdr:to>
      <xdr:col>16</xdr:col>
      <xdr:colOff>57150</xdr:colOff>
      <xdr:row>38</xdr:row>
      <xdr:rowOff>38100</xdr:rowOff>
    </xdr:to>
    <xdr:sp>
      <xdr:nvSpPr>
        <xdr:cNvPr id="9" name="Line 9"/>
        <xdr:cNvSpPr>
          <a:spLocks/>
        </xdr:cNvSpPr>
      </xdr:nvSpPr>
      <xdr:spPr>
        <a:xfrm flipV="1">
          <a:off x="8591550" y="5534025"/>
          <a:ext cx="26098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104775</xdr:rowOff>
    </xdr:from>
    <xdr:to>
      <xdr:col>25</xdr:col>
      <xdr:colOff>209550</xdr:colOff>
      <xdr:row>40</xdr:row>
      <xdr:rowOff>76200</xdr:rowOff>
    </xdr:to>
    <xdr:sp>
      <xdr:nvSpPr>
        <xdr:cNvPr id="10" name="Line 10"/>
        <xdr:cNvSpPr>
          <a:spLocks/>
        </xdr:cNvSpPr>
      </xdr:nvSpPr>
      <xdr:spPr>
        <a:xfrm flipV="1">
          <a:off x="8477250" y="5486400"/>
          <a:ext cx="90678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7</xdr:col>
      <xdr:colOff>771525</xdr:colOff>
      <xdr:row>1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095625" y="0"/>
          <a:ext cx="2286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GEMS Combo Codes</a:t>
          </a:r>
        </a:p>
      </xdr:txBody>
    </xdr:sp>
    <xdr:clientData/>
  </xdr:twoCellAnchor>
  <xdr:twoCellAnchor>
    <xdr:from>
      <xdr:col>5</xdr:col>
      <xdr:colOff>381000</xdr:colOff>
      <xdr:row>1</xdr:row>
      <xdr:rowOff>47625</xdr:rowOff>
    </xdr:from>
    <xdr:to>
      <xdr:col>5</xdr:col>
      <xdr:colOff>381000</xdr:colOff>
      <xdr:row>1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3371850" y="2190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</xdr:row>
      <xdr:rowOff>19050</xdr:rowOff>
    </xdr:from>
    <xdr:to>
      <xdr:col>6</xdr:col>
      <xdr:colOff>419100</xdr:colOff>
      <xdr:row>1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171950" y="190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</xdr:row>
      <xdr:rowOff>38100</xdr:rowOff>
    </xdr:from>
    <xdr:to>
      <xdr:col>7</xdr:col>
      <xdr:colOff>371475</xdr:colOff>
      <xdr:row>1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4981575" y="209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</xdr:row>
      <xdr:rowOff>38100</xdr:rowOff>
    </xdr:from>
    <xdr:to>
      <xdr:col>16</xdr:col>
      <xdr:colOff>419100</xdr:colOff>
      <xdr:row>24</xdr:row>
      <xdr:rowOff>28575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820275" y="552450"/>
          <a:ext cx="1743075" cy="3390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percentages for the pay distribution on the top row for each pay period.  The bottom numbers will automatically calculcate.</a:t>
          </a:r>
        </a:p>
      </xdr:txBody>
    </xdr:sp>
    <xdr:clientData/>
  </xdr:twoCellAnchor>
  <xdr:twoCellAnchor>
    <xdr:from>
      <xdr:col>13</xdr:col>
      <xdr:colOff>447675</xdr:colOff>
      <xdr:row>3</xdr:row>
      <xdr:rowOff>85725</xdr:rowOff>
    </xdr:from>
    <xdr:to>
      <xdr:col>14</xdr:col>
      <xdr:colOff>9525</xdr:colOff>
      <xdr:row>3</xdr:row>
      <xdr:rowOff>85725</xdr:rowOff>
    </xdr:to>
    <xdr:sp>
      <xdr:nvSpPr>
        <xdr:cNvPr id="16" name="Line 16"/>
        <xdr:cNvSpPr>
          <a:spLocks/>
        </xdr:cNvSpPr>
      </xdr:nvSpPr>
      <xdr:spPr>
        <a:xfrm flipH="1">
          <a:off x="9477375" y="600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</xdr:row>
      <xdr:rowOff>85725</xdr:rowOff>
    </xdr:from>
    <xdr:to>
      <xdr:col>14</xdr:col>
      <xdr:colOff>9525</xdr:colOff>
      <xdr:row>5</xdr:row>
      <xdr:rowOff>85725</xdr:rowOff>
    </xdr:to>
    <xdr:sp>
      <xdr:nvSpPr>
        <xdr:cNvPr id="17" name="Line 17"/>
        <xdr:cNvSpPr>
          <a:spLocks/>
        </xdr:cNvSpPr>
      </xdr:nvSpPr>
      <xdr:spPr>
        <a:xfrm flipH="1">
          <a:off x="9477375" y="9239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7</xdr:row>
      <xdr:rowOff>104775</xdr:rowOff>
    </xdr:from>
    <xdr:to>
      <xdr:col>13</xdr:col>
      <xdr:colOff>666750</xdr:colOff>
      <xdr:row>7</xdr:row>
      <xdr:rowOff>104775</xdr:rowOff>
    </xdr:to>
    <xdr:sp>
      <xdr:nvSpPr>
        <xdr:cNvPr id="18" name="Line 18"/>
        <xdr:cNvSpPr>
          <a:spLocks/>
        </xdr:cNvSpPr>
      </xdr:nvSpPr>
      <xdr:spPr>
        <a:xfrm flipH="1">
          <a:off x="9429750" y="1266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11</xdr:row>
      <xdr:rowOff>76200</xdr:rowOff>
    </xdr:from>
    <xdr:to>
      <xdr:col>13</xdr:col>
      <xdr:colOff>628650</xdr:colOff>
      <xdr:row>11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9391650" y="1885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13</xdr:row>
      <xdr:rowOff>76200</xdr:rowOff>
    </xdr:from>
    <xdr:to>
      <xdr:col>13</xdr:col>
      <xdr:colOff>666750</xdr:colOff>
      <xdr:row>13</xdr:row>
      <xdr:rowOff>76200</xdr:rowOff>
    </xdr:to>
    <xdr:sp>
      <xdr:nvSpPr>
        <xdr:cNvPr id="20" name="Line 20"/>
        <xdr:cNvSpPr>
          <a:spLocks/>
        </xdr:cNvSpPr>
      </xdr:nvSpPr>
      <xdr:spPr>
        <a:xfrm flipH="1">
          <a:off x="9429750" y="2209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15</xdr:row>
      <xdr:rowOff>76200</xdr:rowOff>
    </xdr:from>
    <xdr:to>
      <xdr:col>13</xdr:col>
      <xdr:colOff>685800</xdr:colOff>
      <xdr:row>15</xdr:row>
      <xdr:rowOff>76200</xdr:rowOff>
    </xdr:to>
    <xdr:sp>
      <xdr:nvSpPr>
        <xdr:cNvPr id="21" name="Line 21"/>
        <xdr:cNvSpPr>
          <a:spLocks/>
        </xdr:cNvSpPr>
      </xdr:nvSpPr>
      <xdr:spPr>
        <a:xfrm flipH="1">
          <a:off x="9448800" y="2533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17</xdr:row>
      <xdr:rowOff>57150</xdr:rowOff>
    </xdr:from>
    <xdr:to>
      <xdr:col>13</xdr:col>
      <xdr:colOff>695325</xdr:colOff>
      <xdr:row>17</xdr:row>
      <xdr:rowOff>57150</xdr:rowOff>
    </xdr:to>
    <xdr:sp>
      <xdr:nvSpPr>
        <xdr:cNvPr id="22" name="Line 22"/>
        <xdr:cNvSpPr>
          <a:spLocks/>
        </xdr:cNvSpPr>
      </xdr:nvSpPr>
      <xdr:spPr>
        <a:xfrm flipH="1">
          <a:off x="9458325" y="2838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19</xdr:row>
      <xdr:rowOff>76200</xdr:rowOff>
    </xdr:from>
    <xdr:to>
      <xdr:col>13</xdr:col>
      <xdr:colOff>695325</xdr:colOff>
      <xdr:row>19</xdr:row>
      <xdr:rowOff>76200</xdr:rowOff>
    </xdr:to>
    <xdr:sp>
      <xdr:nvSpPr>
        <xdr:cNvPr id="23" name="Line 23"/>
        <xdr:cNvSpPr>
          <a:spLocks/>
        </xdr:cNvSpPr>
      </xdr:nvSpPr>
      <xdr:spPr>
        <a:xfrm flipH="1">
          <a:off x="9458325" y="3181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21</xdr:row>
      <xdr:rowOff>76200</xdr:rowOff>
    </xdr:from>
    <xdr:to>
      <xdr:col>13</xdr:col>
      <xdr:colOff>666750</xdr:colOff>
      <xdr:row>21</xdr:row>
      <xdr:rowOff>76200</xdr:rowOff>
    </xdr:to>
    <xdr:sp>
      <xdr:nvSpPr>
        <xdr:cNvPr id="24" name="Line 24"/>
        <xdr:cNvSpPr>
          <a:spLocks/>
        </xdr:cNvSpPr>
      </xdr:nvSpPr>
      <xdr:spPr>
        <a:xfrm flipH="1">
          <a:off x="9429750" y="3505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8.140625" style="69" customWidth="1"/>
    <col min="2" max="2" width="9.28125" style="69" bestFit="1" customWidth="1"/>
    <col min="3" max="3" width="10.421875" style="69" customWidth="1"/>
    <col min="4" max="4" width="16.421875" style="69" customWidth="1"/>
    <col min="5" max="5" width="8.00390625" style="69" bestFit="1" customWidth="1"/>
    <col min="6" max="6" width="5.00390625" style="69" bestFit="1" customWidth="1"/>
    <col min="7" max="7" width="11.421875" style="69" customWidth="1"/>
    <col min="8" max="8" width="12.8515625" style="69" customWidth="1"/>
    <col min="9" max="10" width="12.140625" style="69" bestFit="1" customWidth="1"/>
    <col min="11" max="11" width="9.8515625" style="69" customWidth="1"/>
    <col min="12" max="12" width="11.00390625" style="69" customWidth="1"/>
    <col min="13" max="13" width="10.57421875" style="69" customWidth="1"/>
    <col min="14" max="14" width="9.140625" style="69" customWidth="1"/>
    <col min="15" max="16" width="9.57421875" style="69" customWidth="1"/>
    <col min="17" max="17" width="10.140625" style="69" customWidth="1"/>
    <col min="18" max="18" width="11.7109375" style="69" customWidth="1"/>
    <col min="19" max="19" width="9.7109375" style="69" bestFit="1" customWidth="1"/>
    <col min="20" max="16384" width="9.140625" style="69" customWidth="1"/>
  </cols>
  <sheetData>
    <row r="1" ht="13.5" thickBot="1"/>
    <row r="2" spans="4:18" ht="13.5" thickBot="1">
      <c r="D2" s="70"/>
      <c r="E2" s="71"/>
      <c r="F2" s="131" t="s">
        <v>41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72"/>
    </row>
    <row r="3" spans="4:18" ht="12.75">
      <c r="D3" s="73"/>
      <c r="E3" s="74"/>
      <c r="F3" s="75"/>
      <c r="G3" s="146" t="s">
        <v>68</v>
      </c>
      <c r="H3" s="132"/>
      <c r="I3" s="132"/>
      <c r="J3" s="132"/>
      <c r="K3" s="132"/>
      <c r="L3" s="132"/>
      <c r="M3" s="132"/>
      <c r="N3" s="132"/>
      <c r="O3" s="132"/>
      <c r="P3" s="132"/>
      <c r="Q3" s="147"/>
      <c r="R3" s="76"/>
    </row>
    <row r="4" spans="3:18" ht="13.5" thickBot="1">
      <c r="C4" s="77"/>
      <c r="D4" s="73"/>
      <c r="E4" s="74" t="s">
        <v>56</v>
      </c>
      <c r="F4" s="78" t="s">
        <v>0</v>
      </c>
      <c r="G4" s="79">
        <v>37151</v>
      </c>
      <c r="H4" s="80">
        <v>74249</v>
      </c>
      <c r="I4" s="80">
        <v>19857</v>
      </c>
      <c r="J4" s="80"/>
      <c r="K4" s="80"/>
      <c r="L4" s="80"/>
      <c r="M4" s="80"/>
      <c r="N4" s="80"/>
      <c r="O4" s="80"/>
      <c r="P4" s="80"/>
      <c r="Q4" s="81"/>
      <c r="R4" s="82" t="s">
        <v>1</v>
      </c>
    </row>
    <row r="5" spans="4:18" ht="12.75">
      <c r="D5" s="83" t="s">
        <v>2</v>
      </c>
      <c r="E5" s="74"/>
      <c r="F5" s="84" t="s">
        <v>24</v>
      </c>
      <c r="G5" s="85">
        <v>0.7</v>
      </c>
      <c r="H5" s="85">
        <v>0.3</v>
      </c>
      <c r="I5" s="85"/>
      <c r="J5" s="85"/>
      <c r="K5" s="85"/>
      <c r="L5" s="85"/>
      <c r="M5" s="85"/>
      <c r="N5" s="85"/>
      <c r="O5" s="85"/>
      <c r="P5" s="85"/>
      <c r="Q5" s="86"/>
      <c r="R5" s="87">
        <f aca="true" t="shared" si="0" ref="R5:R11">SUM(G5:Q5)</f>
        <v>1</v>
      </c>
    </row>
    <row r="6" spans="4:18" ht="12.75">
      <c r="D6" s="83" t="s">
        <v>3</v>
      </c>
      <c r="E6" s="74"/>
      <c r="F6" s="84" t="s">
        <v>25</v>
      </c>
      <c r="G6" s="85">
        <v>0.7</v>
      </c>
      <c r="H6" s="85">
        <v>0.23</v>
      </c>
      <c r="I6" s="85">
        <v>0.07</v>
      </c>
      <c r="J6" s="85"/>
      <c r="K6" s="85"/>
      <c r="L6" s="85"/>
      <c r="M6" s="85"/>
      <c r="N6" s="85"/>
      <c r="O6" s="85"/>
      <c r="P6" s="85"/>
      <c r="Q6" s="86"/>
      <c r="R6" s="87">
        <f t="shared" si="0"/>
        <v>1</v>
      </c>
    </row>
    <row r="7" spans="4:18" ht="12.75">
      <c r="D7" s="83" t="s">
        <v>4</v>
      </c>
      <c r="E7" s="74"/>
      <c r="F7" s="84" t="s">
        <v>29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R7" s="87">
        <f t="shared" si="0"/>
        <v>0</v>
      </c>
    </row>
    <row r="8" spans="4:18" ht="12.75">
      <c r="D8" s="83" t="s">
        <v>19</v>
      </c>
      <c r="E8" s="74"/>
      <c r="F8" s="84" t="s">
        <v>26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87">
        <f t="shared" si="0"/>
        <v>0</v>
      </c>
    </row>
    <row r="9" spans="4:18" ht="12.75">
      <c r="D9" s="83" t="s">
        <v>20</v>
      </c>
      <c r="E9" s="74"/>
      <c r="F9" s="84" t="s">
        <v>27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87">
        <f t="shared" si="0"/>
        <v>0</v>
      </c>
    </row>
    <row r="10" spans="4:18" ht="12.75">
      <c r="D10" s="83" t="s">
        <v>22</v>
      </c>
      <c r="E10" s="74"/>
      <c r="F10" s="84" t="s">
        <v>28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  <c r="R10" s="87">
        <f t="shared" si="0"/>
        <v>0</v>
      </c>
    </row>
    <row r="11" spans="4:18" ht="13.5" thickBot="1">
      <c r="D11" s="88" t="s">
        <v>23</v>
      </c>
      <c r="E11" s="89"/>
      <c r="F11" s="90" t="s">
        <v>30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  <c r="R11" s="93">
        <f t="shared" si="0"/>
        <v>0</v>
      </c>
    </row>
    <row r="12" spans="3:4" ht="13.5" thickBot="1">
      <c r="C12" s="77"/>
      <c r="D12" s="77"/>
    </row>
    <row r="13" spans="1:18" ht="13.5" thickBot="1">
      <c r="A13" s="94"/>
      <c r="B13" s="71"/>
      <c r="C13" s="71"/>
      <c r="D13" s="71"/>
      <c r="E13" s="71"/>
      <c r="F13" s="71"/>
      <c r="G13" s="143" t="s">
        <v>68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72"/>
    </row>
    <row r="14" spans="1:18" ht="12.75">
      <c r="A14" s="95" t="s">
        <v>5</v>
      </c>
      <c r="B14" s="96" t="s">
        <v>6</v>
      </c>
      <c r="C14" s="96" t="s">
        <v>7</v>
      </c>
      <c r="D14" s="96" t="s">
        <v>21</v>
      </c>
      <c r="E14" s="96" t="s">
        <v>8</v>
      </c>
      <c r="F14" s="97" t="s">
        <v>0</v>
      </c>
      <c r="G14" s="98">
        <f aca="true" t="shared" si="1" ref="G14:Q14">+G4</f>
        <v>37151</v>
      </c>
      <c r="H14" s="98">
        <f t="shared" si="1"/>
        <v>74249</v>
      </c>
      <c r="I14" s="98">
        <f t="shared" si="1"/>
        <v>19857</v>
      </c>
      <c r="J14" s="98">
        <f t="shared" si="1"/>
        <v>0</v>
      </c>
      <c r="K14" s="98">
        <f t="shared" si="1"/>
        <v>0</v>
      </c>
      <c r="L14" s="98">
        <f t="shared" si="1"/>
        <v>0</v>
      </c>
      <c r="M14" s="98">
        <f t="shared" si="1"/>
        <v>0</v>
      </c>
      <c r="N14" s="98">
        <f t="shared" si="1"/>
        <v>0</v>
      </c>
      <c r="O14" s="98">
        <f t="shared" si="1"/>
        <v>0</v>
      </c>
      <c r="P14" s="98">
        <f t="shared" si="1"/>
        <v>0</v>
      </c>
      <c r="Q14" s="98">
        <f t="shared" si="1"/>
        <v>0</v>
      </c>
      <c r="R14" s="99" t="s">
        <v>1</v>
      </c>
    </row>
    <row r="15" spans="1:18" ht="12.75" customHeight="1">
      <c r="A15" s="100" t="s">
        <v>44</v>
      </c>
      <c r="B15" s="101">
        <v>38926</v>
      </c>
      <c r="C15" s="101">
        <v>38939</v>
      </c>
      <c r="D15" s="102">
        <v>6674.33</v>
      </c>
      <c r="E15" s="103">
        <v>0.4</v>
      </c>
      <c r="F15" s="104" t="s">
        <v>24</v>
      </c>
      <c r="G15" s="105">
        <f aca="true" t="shared" si="2" ref="G15:Q15">IF($F15="A",G$5*$D15*$E15,IF($F15="B",G$6*$D15*$E15,IF($F15="C",G$7*$D15*$E15,IF($F15="d",G$8*$D15*$E15,IF($F15="e",G$9*$D15*$E15,IF($F15="F",G$10*$D15*$E15,IF($F15="G",G$11*$D15*$E25)))))))</f>
        <v>1868.8124</v>
      </c>
      <c r="H15" s="105">
        <f t="shared" si="2"/>
        <v>800.9196000000001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6">
        <f aca="true" t="shared" si="3" ref="R15:R25">SUM(G15:Q15)</f>
        <v>2669.732</v>
      </c>
    </row>
    <row r="16" spans="1:18" ht="12.75">
      <c r="A16" s="100" t="s">
        <v>45</v>
      </c>
      <c r="B16" s="101">
        <v>38940</v>
      </c>
      <c r="C16" s="101">
        <v>38953</v>
      </c>
      <c r="D16" s="102">
        <v>6674.33</v>
      </c>
      <c r="E16" s="103">
        <v>1</v>
      </c>
      <c r="F16" s="104" t="s">
        <v>24</v>
      </c>
      <c r="G16" s="105">
        <f aca="true" t="shared" si="4" ref="G16:Q16">IF($F16="A",G$5*$D16*$E16,IF($F16="B",G$6*$D16*$E16,IF($F16="C",G$7*$D16*$E16,IF($F16="d",G$8*$D16*$E16,IF($F16="e",G$9*$D16*$E16,IF($F16="F",G$10*$D16*$E16,IF($F16="G",G$11*$D16*$E26)))))))</f>
        <v>4672.031</v>
      </c>
      <c r="H16" s="105">
        <f t="shared" si="4"/>
        <v>2002.299</v>
      </c>
      <c r="I16" s="105">
        <f t="shared" si="4"/>
        <v>0</v>
      </c>
      <c r="J16" s="105">
        <f t="shared" si="4"/>
        <v>0</v>
      </c>
      <c r="K16" s="105">
        <f t="shared" si="4"/>
        <v>0</v>
      </c>
      <c r="L16" s="105">
        <f t="shared" si="4"/>
        <v>0</v>
      </c>
      <c r="M16" s="105">
        <f t="shared" si="4"/>
        <v>0</v>
      </c>
      <c r="N16" s="105">
        <f t="shared" si="4"/>
        <v>0</v>
      </c>
      <c r="O16" s="105">
        <f t="shared" si="4"/>
        <v>0</v>
      </c>
      <c r="P16" s="105">
        <f t="shared" si="4"/>
        <v>0</v>
      </c>
      <c r="Q16" s="105">
        <f t="shared" si="4"/>
        <v>0</v>
      </c>
      <c r="R16" s="106">
        <f t="shared" si="3"/>
        <v>6674.33</v>
      </c>
    </row>
    <row r="17" spans="1:18" ht="12.75">
      <c r="A17" s="100" t="s">
        <v>46</v>
      </c>
      <c r="B17" s="101">
        <v>38954</v>
      </c>
      <c r="C17" s="101">
        <v>38967</v>
      </c>
      <c r="D17" s="102">
        <v>6674.33</v>
      </c>
      <c r="E17" s="103">
        <v>1</v>
      </c>
      <c r="F17" s="104" t="s">
        <v>24</v>
      </c>
      <c r="G17" s="105">
        <f aca="true" t="shared" si="5" ref="G17:Q17">IF($F17="A",G$5*$D17*$E17,IF($F17="B",G$6*$D17*$E17,IF($F17="C",G$7*$D17*$E17,IF($F17="d",G$8*$D17*$E17,IF($F17="e",G$9*$D17*$E17,IF($F17="F",G$10*$D17*$E17,IF($F17="G",G$11*$D17*$E27)))))))</f>
        <v>4672.031</v>
      </c>
      <c r="H17" s="105">
        <f t="shared" si="5"/>
        <v>2002.299</v>
      </c>
      <c r="I17" s="105">
        <f t="shared" si="5"/>
        <v>0</v>
      </c>
      <c r="J17" s="105">
        <f t="shared" si="5"/>
        <v>0</v>
      </c>
      <c r="K17" s="105">
        <f t="shared" si="5"/>
        <v>0</v>
      </c>
      <c r="L17" s="105">
        <f t="shared" si="5"/>
        <v>0</v>
      </c>
      <c r="M17" s="105">
        <f t="shared" si="5"/>
        <v>0</v>
      </c>
      <c r="N17" s="105">
        <f t="shared" si="5"/>
        <v>0</v>
      </c>
      <c r="O17" s="105">
        <f t="shared" si="5"/>
        <v>0</v>
      </c>
      <c r="P17" s="105">
        <f t="shared" si="5"/>
        <v>0</v>
      </c>
      <c r="Q17" s="105">
        <f t="shared" si="5"/>
        <v>0</v>
      </c>
      <c r="R17" s="106">
        <f t="shared" si="3"/>
        <v>6674.33</v>
      </c>
    </row>
    <row r="18" spans="1:18" ht="12.75">
      <c r="A18" s="100" t="s">
        <v>47</v>
      </c>
      <c r="B18" s="101">
        <v>38968</v>
      </c>
      <c r="C18" s="101">
        <v>38981</v>
      </c>
      <c r="D18" s="102">
        <v>6674.33</v>
      </c>
      <c r="E18" s="103">
        <v>1</v>
      </c>
      <c r="F18" s="104" t="s">
        <v>24</v>
      </c>
      <c r="G18" s="105">
        <f aca="true" t="shared" si="6" ref="G18:Q18">IF($F18="A",G$5*$D18*$E18,IF($F18="B",G$6*$D18*$E18,IF($F18="C",G$7*$D18*$E18,IF($F18="d",G$8*$D18*$E18,IF($F18="e",G$9*$D18*$E18,IF($F18="F",G$10*$D18*$E18,IF($F18="G",G$11*$D18*$E28)))))))</f>
        <v>4672.031</v>
      </c>
      <c r="H18" s="105">
        <f t="shared" si="6"/>
        <v>2002.299</v>
      </c>
      <c r="I18" s="105">
        <f t="shared" si="6"/>
        <v>0</v>
      </c>
      <c r="J18" s="105">
        <f t="shared" si="6"/>
        <v>0</v>
      </c>
      <c r="K18" s="105">
        <f t="shared" si="6"/>
        <v>0</v>
      </c>
      <c r="L18" s="105">
        <f t="shared" si="6"/>
        <v>0</v>
      </c>
      <c r="M18" s="105">
        <f t="shared" si="6"/>
        <v>0</v>
      </c>
      <c r="N18" s="105">
        <f t="shared" si="6"/>
        <v>0</v>
      </c>
      <c r="O18" s="105">
        <f t="shared" si="6"/>
        <v>0</v>
      </c>
      <c r="P18" s="105">
        <f t="shared" si="6"/>
        <v>0</v>
      </c>
      <c r="Q18" s="105">
        <f t="shared" si="6"/>
        <v>0</v>
      </c>
      <c r="R18" s="106">
        <f t="shared" si="3"/>
        <v>6674.33</v>
      </c>
    </row>
    <row r="19" spans="1:18" ht="12.75">
      <c r="A19" s="100" t="s">
        <v>48</v>
      </c>
      <c r="B19" s="101">
        <v>38982</v>
      </c>
      <c r="C19" s="101">
        <v>38995</v>
      </c>
      <c r="D19" s="102">
        <v>6745.78</v>
      </c>
      <c r="E19" s="103">
        <v>1</v>
      </c>
      <c r="F19" s="104" t="s">
        <v>24</v>
      </c>
      <c r="G19" s="105">
        <f aca="true" t="shared" si="7" ref="G19:Q19">IF($F19="A",G$5*$D19*$E19,IF($F19="B",G$6*$D19*$E19,IF($F19="C",G$7*$D19*$E19,IF($F19="d",G$8*$D19*$E19,IF($F19="e",G$9*$D19*$E19,IF($F19="F",G$10*$D19*$E19,IF($F19="G",G$11*$D19*$E29)))))))</f>
        <v>4722.045999999999</v>
      </c>
      <c r="H19" s="105">
        <f t="shared" si="7"/>
        <v>2023.734</v>
      </c>
      <c r="I19" s="105">
        <f t="shared" si="7"/>
        <v>0</v>
      </c>
      <c r="J19" s="105">
        <f t="shared" si="7"/>
        <v>0</v>
      </c>
      <c r="K19" s="105">
        <f t="shared" si="7"/>
        <v>0</v>
      </c>
      <c r="L19" s="105">
        <f t="shared" si="7"/>
        <v>0</v>
      </c>
      <c r="M19" s="105">
        <f t="shared" si="7"/>
        <v>0</v>
      </c>
      <c r="N19" s="105">
        <f t="shared" si="7"/>
        <v>0</v>
      </c>
      <c r="O19" s="105">
        <f t="shared" si="7"/>
        <v>0</v>
      </c>
      <c r="P19" s="105">
        <f t="shared" si="7"/>
        <v>0</v>
      </c>
      <c r="Q19" s="105">
        <f t="shared" si="7"/>
        <v>0</v>
      </c>
      <c r="R19" s="106">
        <f t="shared" si="3"/>
        <v>6745.779999999999</v>
      </c>
    </row>
    <row r="20" spans="1:18" ht="12.75">
      <c r="A20" s="100" t="s">
        <v>49</v>
      </c>
      <c r="B20" s="101">
        <v>38996</v>
      </c>
      <c r="C20" s="101">
        <v>39009</v>
      </c>
      <c r="D20" s="102">
        <v>6852.95</v>
      </c>
      <c r="E20" s="103">
        <v>1</v>
      </c>
      <c r="F20" s="104" t="s">
        <v>24</v>
      </c>
      <c r="G20" s="105">
        <f aca="true" t="shared" si="8" ref="G20:Q20">IF($F20="A",G$5*$D20*$E20,IF($F20="B",G$6*$D20*$E20,IF($F20="C",G$7*$D20*$E20,IF($F20="d",G$8*$D20*$E20,IF($F20="e",G$9*$D20*$E20,IF($F20="F",G$10*$D20*$E20,IF($F20="G",G$11*$D20*$E30)))))))</f>
        <v>4797.065</v>
      </c>
      <c r="H20" s="105">
        <f t="shared" si="8"/>
        <v>2055.8849999999998</v>
      </c>
      <c r="I20" s="105">
        <f t="shared" si="8"/>
        <v>0</v>
      </c>
      <c r="J20" s="105">
        <f t="shared" si="8"/>
        <v>0</v>
      </c>
      <c r="K20" s="105">
        <f t="shared" si="8"/>
        <v>0</v>
      </c>
      <c r="L20" s="105">
        <f t="shared" si="8"/>
        <v>0</v>
      </c>
      <c r="M20" s="105">
        <f t="shared" si="8"/>
        <v>0</v>
      </c>
      <c r="N20" s="105">
        <f t="shared" si="8"/>
        <v>0</v>
      </c>
      <c r="O20" s="105">
        <f t="shared" si="8"/>
        <v>0</v>
      </c>
      <c r="P20" s="105">
        <f t="shared" si="8"/>
        <v>0</v>
      </c>
      <c r="Q20" s="105">
        <f t="shared" si="8"/>
        <v>0</v>
      </c>
      <c r="R20" s="106">
        <f t="shared" si="3"/>
        <v>6852.949999999999</v>
      </c>
    </row>
    <row r="21" spans="1:18" ht="12.75">
      <c r="A21" s="100" t="s">
        <v>50</v>
      </c>
      <c r="B21" s="101">
        <v>39010</v>
      </c>
      <c r="C21" s="101">
        <v>39023</v>
      </c>
      <c r="D21" s="102">
        <v>6904.81</v>
      </c>
      <c r="E21" s="103">
        <v>1</v>
      </c>
      <c r="F21" s="104" t="s">
        <v>24</v>
      </c>
      <c r="G21" s="105">
        <f aca="true" t="shared" si="9" ref="G21:Q21">IF($F21="A",G$5*$D21*$E21,IF($F21="B",G$6*$D21*$E21,IF($F21="C",G$7*$D21*$E21,IF($F21="d",G$8*$D21*$E21,IF($F21="e",G$9*$D21*$E21,IF($F21="F",G$10*$D21*$E21,IF($F21="G",G$11*$D21*$E31)))))))</f>
        <v>4833.367</v>
      </c>
      <c r="H21" s="105">
        <f t="shared" si="9"/>
        <v>2071.443</v>
      </c>
      <c r="I21" s="105">
        <f t="shared" si="9"/>
        <v>0</v>
      </c>
      <c r="J21" s="105">
        <f t="shared" si="9"/>
        <v>0</v>
      </c>
      <c r="K21" s="105">
        <f t="shared" si="9"/>
        <v>0</v>
      </c>
      <c r="L21" s="105">
        <f t="shared" si="9"/>
        <v>0</v>
      </c>
      <c r="M21" s="105">
        <f t="shared" si="9"/>
        <v>0</v>
      </c>
      <c r="N21" s="105">
        <f t="shared" si="9"/>
        <v>0</v>
      </c>
      <c r="O21" s="105">
        <f t="shared" si="9"/>
        <v>0</v>
      </c>
      <c r="P21" s="105">
        <f t="shared" si="9"/>
        <v>0</v>
      </c>
      <c r="Q21" s="105">
        <f t="shared" si="9"/>
        <v>0</v>
      </c>
      <c r="R21" s="106">
        <f t="shared" si="3"/>
        <v>6904.81</v>
      </c>
    </row>
    <row r="22" spans="1:18" ht="12.75">
      <c r="A22" s="100" t="s">
        <v>51</v>
      </c>
      <c r="B22" s="101">
        <v>39024</v>
      </c>
      <c r="C22" s="101">
        <v>39037</v>
      </c>
      <c r="D22" s="102">
        <v>6874.56</v>
      </c>
      <c r="E22" s="103">
        <v>1</v>
      </c>
      <c r="F22" s="104" t="s">
        <v>24</v>
      </c>
      <c r="G22" s="105">
        <f aca="true" t="shared" si="10" ref="G22:Q22">IF($F22="A",G$5*$D22*$E22,IF($F22="B",G$6*$D22*$E22,IF($F22="C",G$7*$D22*$E22,IF($F22="d",G$8*$D22*$E22,IF($F22="e",G$9*$D22*$E22,IF($F22="F",G$10*$D22*$E22,IF($F22="G",G$11*$D22*$E32)))))))</f>
        <v>4812.192</v>
      </c>
      <c r="H22" s="105">
        <f t="shared" si="10"/>
        <v>2062.368</v>
      </c>
      <c r="I22" s="105">
        <f t="shared" si="10"/>
        <v>0</v>
      </c>
      <c r="J22" s="105">
        <f t="shared" si="10"/>
        <v>0</v>
      </c>
      <c r="K22" s="105">
        <f t="shared" si="10"/>
        <v>0</v>
      </c>
      <c r="L22" s="105">
        <f t="shared" si="10"/>
        <v>0</v>
      </c>
      <c r="M22" s="105">
        <f t="shared" si="10"/>
        <v>0</v>
      </c>
      <c r="N22" s="105">
        <f t="shared" si="10"/>
        <v>0</v>
      </c>
      <c r="O22" s="105">
        <f t="shared" si="10"/>
        <v>0</v>
      </c>
      <c r="P22" s="105">
        <f t="shared" si="10"/>
        <v>0</v>
      </c>
      <c r="Q22" s="105">
        <f t="shared" si="10"/>
        <v>0</v>
      </c>
      <c r="R22" s="106">
        <f t="shared" si="3"/>
        <v>6874.5599999999995</v>
      </c>
    </row>
    <row r="23" spans="1:18" ht="12.75">
      <c r="A23" s="100" t="s">
        <v>52</v>
      </c>
      <c r="B23" s="101">
        <v>39038</v>
      </c>
      <c r="C23" s="101">
        <v>39051</v>
      </c>
      <c r="D23" s="102">
        <v>6874.56</v>
      </c>
      <c r="E23" s="103">
        <v>1</v>
      </c>
      <c r="F23" s="104" t="s">
        <v>24</v>
      </c>
      <c r="G23" s="105">
        <f aca="true" t="shared" si="11" ref="G23:Q25">IF($F23="A",G$5*$D23*$E23,IF($F23="B",G$6*$D23*$E23,IF($F23="C",G$7*$D23*$E23,IF($F23="d",G$8*$D23*$E23,IF($F23="e",G$9*$D23*$E23,IF($F23="F",G$10*$D23*$E23,IF($F23="G",G$11*$D23*$E23)))))))</f>
        <v>4812.192</v>
      </c>
      <c r="H23" s="105">
        <f t="shared" si="11"/>
        <v>2062.368</v>
      </c>
      <c r="I23" s="105">
        <f t="shared" si="11"/>
        <v>0</v>
      </c>
      <c r="J23" s="105">
        <f t="shared" si="11"/>
        <v>0</v>
      </c>
      <c r="K23" s="105">
        <f t="shared" si="11"/>
        <v>0</v>
      </c>
      <c r="L23" s="105">
        <f t="shared" si="11"/>
        <v>0</v>
      </c>
      <c r="M23" s="105">
        <f t="shared" si="11"/>
        <v>0</v>
      </c>
      <c r="N23" s="105">
        <f t="shared" si="11"/>
        <v>0</v>
      </c>
      <c r="O23" s="105">
        <f t="shared" si="11"/>
        <v>0</v>
      </c>
      <c r="P23" s="105">
        <f t="shared" si="11"/>
        <v>0</v>
      </c>
      <c r="Q23" s="105">
        <f t="shared" si="11"/>
        <v>0</v>
      </c>
      <c r="R23" s="106">
        <f t="shared" si="3"/>
        <v>6874.5599999999995</v>
      </c>
    </row>
    <row r="24" spans="1:18" ht="12.75">
      <c r="A24" s="100" t="s">
        <v>53</v>
      </c>
      <c r="B24" s="101">
        <v>39052</v>
      </c>
      <c r="C24" s="101">
        <v>39065</v>
      </c>
      <c r="D24" s="102">
        <v>6874.56</v>
      </c>
      <c r="E24" s="103">
        <v>1</v>
      </c>
      <c r="F24" s="104" t="s">
        <v>25</v>
      </c>
      <c r="G24" s="105">
        <f t="shared" si="11"/>
        <v>4812.192</v>
      </c>
      <c r="H24" s="105">
        <f t="shared" si="11"/>
        <v>1581.1488000000002</v>
      </c>
      <c r="I24" s="105">
        <f t="shared" si="11"/>
        <v>481.21920000000006</v>
      </c>
      <c r="J24" s="105">
        <f t="shared" si="11"/>
        <v>0</v>
      </c>
      <c r="K24" s="105">
        <f t="shared" si="11"/>
        <v>0</v>
      </c>
      <c r="L24" s="105">
        <f t="shared" si="11"/>
        <v>0</v>
      </c>
      <c r="M24" s="105">
        <f t="shared" si="11"/>
        <v>0</v>
      </c>
      <c r="N24" s="105">
        <f t="shared" si="11"/>
        <v>0</v>
      </c>
      <c r="O24" s="105">
        <f t="shared" si="11"/>
        <v>0</v>
      </c>
      <c r="P24" s="105">
        <f t="shared" si="11"/>
        <v>0</v>
      </c>
      <c r="Q24" s="105">
        <f t="shared" si="11"/>
        <v>0</v>
      </c>
      <c r="R24" s="106">
        <f t="shared" si="3"/>
        <v>6874.56</v>
      </c>
    </row>
    <row r="25" spans="1:18" ht="13.5" thickBot="1">
      <c r="A25" s="107" t="s">
        <v>54</v>
      </c>
      <c r="B25" s="108">
        <v>39066</v>
      </c>
      <c r="C25" s="108">
        <v>39079</v>
      </c>
      <c r="D25" s="109">
        <v>6874.56</v>
      </c>
      <c r="E25" s="110">
        <v>0.3</v>
      </c>
      <c r="F25" s="111" t="s">
        <v>25</v>
      </c>
      <c r="G25" s="112">
        <f t="shared" si="11"/>
        <v>1443.6576</v>
      </c>
      <c r="H25" s="112">
        <f t="shared" si="11"/>
        <v>474.34464</v>
      </c>
      <c r="I25" s="112">
        <f t="shared" si="11"/>
        <v>144.36576000000002</v>
      </c>
      <c r="J25" s="112">
        <f t="shared" si="11"/>
        <v>0</v>
      </c>
      <c r="K25" s="112">
        <f t="shared" si="11"/>
        <v>0</v>
      </c>
      <c r="L25" s="112">
        <f t="shared" si="11"/>
        <v>0</v>
      </c>
      <c r="M25" s="112">
        <f t="shared" si="11"/>
        <v>0</v>
      </c>
      <c r="N25" s="112">
        <f t="shared" si="11"/>
        <v>0</v>
      </c>
      <c r="O25" s="112">
        <f t="shared" si="11"/>
        <v>0</v>
      </c>
      <c r="P25" s="112">
        <f t="shared" si="11"/>
        <v>0</v>
      </c>
      <c r="Q25" s="112">
        <f t="shared" si="11"/>
        <v>0</v>
      </c>
      <c r="R25" s="113">
        <f t="shared" si="3"/>
        <v>2062.368</v>
      </c>
    </row>
    <row r="26" spans="1:18" ht="12.75">
      <c r="A26" s="114"/>
      <c r="B26" s="115"/>
      <c r="C26" s="115"/>
      <c r="D26" s="115"/>
      <c r="E26" s="116"/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ht="12.75">
      <c r="A27" s="114"/>
      <c r="B27" s="115"/>
      <c r="C27" s="115"/>
      <c r="D27" s="115"/>
      <c r="E27" s="116" t="s">
        <v>1</v>
      </c>
      <c r="F27" s="116"/>
      <c r="G27" s="117">
        <f aca="true" t="shared" si="12" ref="G27:Q27">SUM(G15:G26)</f>
        <v>46117.617000000006</v>
      </c>
      <c r="H27" s="117">
        <f t="shared" si="12"/>
        <v>19139.10804</v>
      </c>
      <c r="I27" s="117">
        <f t="shared" si="12"/>
        <v>625.5849600000001</v>
      </c>
      <c r="J27" s="117">
        <f t="shared" si="12"/>
        <v>0</v>
      </c>
      <c r="K27" s="117">
        <f t="shared" si="12"/>
        <v>0</v>
      </c>
      <c r="L27" s="117">
        <f t="shared" si="12"/>
        <v>0</v>
      </c>
      <c r="M27" s="117">
        <f t="shared" si="12"/>
        <v>0</v>
      </c>
      <c r="N27" s="117">
        <f t="shared" si="12"/>
        <v>0</v>
      </c>
      <c r="O27" s="117">
        <f t="shared" si="12"/>
        <v>0</v>
      </c>
      <c r="P27" s="117">
        <f t="shared" si="12"/>
        <v>0</v>
      </c>
      <c r="Q27" s="117">
        <f t="shared" si="12"/>
        <v>0</v>
      </c>
      <c r="R27" s="117">
        <f>SUM(G27:Q27)</f>
        <v>65882.31</v>
      </c>
    </row>
    <row r="28" spans="1:18" ht="12.75">
      <c r="A28" s="114"/>
      <c r="B28" s="115"/>
      <c r="C28" s="115"/>
      <c r="D28" s="115"/>
      <c r="E28" s="116" t="s">
        <v>9</v>
      </c>
      <c r="F28" s="116"/>
      <c r="G28" s="118">
        <f aca="true" t="shared" si="13" ref="G28:Q28">+G27/$R$27</f>
        <v>0.7000000000000001</v>
      </c>
      <c r="H28" s="118">
        <f t="shared" si="13"/>
        <v>0.2905045078109738</v>
      </c>
      <c r="I28" s="118">
        <f t="shared" si="13"/>
        <v>0.00949549218902616</v>
      </c>
      <c r="J28" s="118">
        <f t="shared" si="13"/>
        <v>0</v>
      </c>
      <c r="K28" s="118">
        <f t="shared" si="13"/>
        <v>0</v>
      </c>
      <c r="L28" s="118">
        <f t="shared" si="13"/>
        <v>0</v>
      </c>
      <c r="M28" s="118">
        <f t="shared" si="13"/>
        <v>0</v>
      </c>
      <c r="N28" s="118">
        <f t="shared" si="13"/>
        <v>0</v>
      </c>
      <c r="O28" s="118">
        <f t="shared" si="13"/>
        <v>0</v>
      </c>
      <c r="P28" s="118">
        <f t="shared" si="13"/>
        <v>0</v>
      </c>
      <c r="Q28" s="118">
        <f t="shared" si="13"/>
        <v>0</v>
      </c>
      <c r="R28" s="119">
        <f>SUM(G28:Q28)</f>
        <v>1</v>
      </c>
    </row>
    <row r="29" spans="1:18" ht="12.75">
      <c r="A29" s="114"/>
      <c r="B29" s="115"/>
      <c r="C29" s="115"/>
      <c r="D29" s="115"/>
      <c r="E29" s="116"/>
      <c r="F29" s="116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18" ht="12.75">
      <c r="A30" s="114"/>
      <c r="B30" s="115"/>
      <c r="C30" s="115"/>
      <c r="D30" s="115"/>
      <c r="E30" s="116" t="s">
        <v>18</v>
      </c>
      <c r="F30" s="116"/>
      <c r="G30" s="120">
        <f aca="true" t="shared" si="14" ref="G30:Q30">ROUND(G28,5)</f>
        <v>0.7</v>
      </c>
      <c r="H30" s="120">
        <f t="shared" si="14"/>
        <v>0.2905</v>
      </c>
      <c r="I30" s="120">
        <f t="shared" si="14"/>
        <v>0.0095</v>
      </c>
      <c r="J30" s="120">
        <f t="shared" si="14"/>
        <v>0</v>
      </c>
      <c r="K30" s="120">
        <f t="shared" si="14"/>
        <v>0</v>
      </c>
      <c r="L30" s="120">
        <f t="shared" si="14"/>
        <v>0</v>
      </c>
      <c r="M30" s="120">
        <f t="shared" si="14"/>
        <v>0</v>
      </c>
      <c r="N30" s="120">
        <f t="shared" si="14"/>
        <v>0</v>
      </c>
      <c r="O30" s="120">
        <f t="shared" si="14"/>
        <v>0</v>
      </c>
      <c r="P30" s="120">
        <f t="shared" si="14"/>
        <v>0</v>
      </c>
      <c r="Q30" s="120">
        <f t="shared" si="14"/>
        <v>0</v>
      </c>
      <c r="R30" s="120">
        <f>SUM(G30:Q30)</f>
        <v>0.9999999999999999</v>
      </c>
    </row>
    <row r="31" spans="1:18" ht="12.75">
      <c r="A31" s="114"/>
      <c r="B31" s="115"/>
      <c r="C31" s="115"/>
      <c r="D31" s="115"/>
      <c r="E31" s="121"/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3.5" thickBot="1">
      <c r="A32" s="114"/>
      <c r="B32" s="115"/>
      <c r="C32" s="115"/>
      <c r="D32" s="115"/>
      <c r="E32" s="116"/>
      <c r="F32" s="116" t="s">
        <v>55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23" t="s">
        <v>1</v>
      </c>
    </row>
    <row r="33" spans="1:18" ht="12.75">
      <c r="A33" s="134" t="s">
        <v>43</v>
      </c>
      <c r="B33" s="135"/>
      <c r="C33" s="135"/>
      <c r="D33" s="136"/>
      <c r="E33" s="124" t="s">
        <v>10</v>
      </c>
      <c r="F33" s="116"/>
      <c r="G33" s="117"/>
      <c r="H33" s="117">
        <v>-3952.94</v>
      </c>
      <c r="I33" s="117">
        <v>3952.94</v>
      </c>
      <c r="J33" s="117"/>
      <c r="K33" s="117"/>
      <c r="L33" s="117"/>
      <c r="M33" s="117"/>
      <c r="N33" s="117"/>
      <c r="O33" s="117"/>
      <c r="P33" s="117"/>
      <c r="Q33" s="117"/>
      <c r="R33" s="117">
        <f aca="true" t="shared" si="15" ref="R33:R47">SUM(G33:Q33)</f>
        <v>0</v>
      </c>
    </row>
    <row r="34" spans="1:18" ht="12.75">
      <c r="A34" s="137"/>
      <c r="B34" s="138"/>
      <c r="C34" s="138"/>
      <c r="D34" s="139"/>
      <c r="E34" s="124" t="s">
        <v>11</v>
      </c>
      <c r="F34" s="116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>
        <f t="shared" si="15"/>
        <v>0</v>
      </c>
    </row>
    <row r="35" spans="1:18" ht="12.75">
      <c r="A35" s="137"/>
      <c r="B35" s="138"/>
      <c r="C35" s="138"/>
      <c r="D35" s="139"/>
      <c r="E35" s="124" t="s">
        <v>12</v>
      </c>
      <c r="F35" s="116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>
        <f t="shared" si="15"/>
        <v>0</v>
      </c>
    </row>
    <row r="36" spans="1:18" ht="12.75">
      <c r="A36" s="137"/>
      <c r="B36" s="138"/>
      <c r="C36" s="138"/>
      <c r="D36" s="139"/>
      <c r="E36" s="124" t="s">
        <v>13</v>
      </c>
      <c r="F36" s="116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>
        <f t="shared" si="15"/>
        <v>0</v>
      </c>
    </row>
    <row r="37" spans="1:18" ht="12.75">
      <c r="A37" s="137"/>
      <c r="B37" s="138"/>
      <c r="C37" s="138"/>
      <c r="D37" s="139"/>
      <c r="E37" s="124" t="s">
        <v>14</v>
      </c>
      <c r="F37" s="116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>
        <f t="shared" si="15"/>
        <v>0</v>
      </c>
    </row>
    <row r="38" spans="1:18" ht="12.75">
      <c r="A38" s="137"/>
      <c r="B38" s="138"/>
      <c r="C38" s="138"/>
      <c r="D38" s="139"/>
      <c r="E38" s="124" t="s">
        <v>31</v>
      </c>
      <c r="F38" s="116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>
        <f t="shared" si="15"/>
        <v>0</v>
      </c>
    </row>
    <row r="39" spans="1:18" ht="12.75">
      <c r="A39" s="137"/>
      <c r="B39" s="138"/>
      <c r="C39" s="138"/>
      <c r="D39" s="139"/>
      <c r="E39" s="124" t="s">
        <v>32</v>
      </c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>
        <f t="shared" si="15"/>
        <v>0</v>
      </c>
    </row>
    <row r="40" spans="1:18" ht="12.75">
      <c r="A40" s="137"/>
      <c r="B40" s="138"/>
      <c r="C40" s="138"/>
      <c r="D40" s="139"/>
      <c r="E40" s="124" t="s">
        <v>33</v>
      </c>
      <c r="F40" s="116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>
        <f t="shared" si="15"/>
        <v>0</v>
      </c>
    </row>
    <row r="41" spans="1:18" ht="12.75">
      <c r="A41" s="137"/>
      <c r="B41" s="138"/>
      <c r="C41" s="138"/>
      <c r="D41" s="139"/>
      <c r="E41" s="124" t="s">
        <v>34</v>
      </c>
      <c r="F41" s="116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</row>
    <row r="42" spans="1:18" ht="12.75">
      <c r="A42" s="137"/>
      <c r="B42" s="138"/>
      <c r="C42" s="138"/>
      <c r="D42" s="139"/>
      <c r="E42" s="124" t="s">
        <v>35</v>
      </c>
      <c r="F42" s="116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</row>
    <row r="43" spans="1:18" ht="12.75">
      <c r="A43" s="137"/>
      <c r="B43" s="138"/>
      <c r="C43" s="138"/>
      <c r="D43" s="139"/>
      <c r="E43" s="124" t="s">
        <v>36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>
        <f t="shared" si="15"/>
        <v>0</v>
      </c>
    </row>
    <row r="44" spans="1:18" ht="12.75">
      <c r="A44" s="137"/>
      <c r="B44" s="138"/>
      <c r="C44" s="138"/>
      <c r="D44" s="139"/>
      <c r="E44" s="124" t="s">
        <v>37</v>
      </c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</row>
    <row r="45" spans="1:18" ht="12.75">
      <c r="A45" s="137"/>
      <c r="B45" s="138"/>
      <c r="C45" s="138"/>
      <c r="D45" s="139"/>
      <c r="E45" s="124" t="s">
        <v>38</v>
      </c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</row>
    <row r="46" spans="1:18" ht="12.75">
      <c r="A46" s="137"/>
      <c r="B46" s="138"/>
      <c r="C46" s="138"/>
      <c r="D46" s="139"/>
      <c r="E46" s="124" t="s">
        <v>39</v>
      </c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</row>
    <row r="47" spans="1:18" ht="13.5" thickBot="1">
      <c r="A47" s="140"/>
      <c r="B47" s="141"/>
      <c r="C47" s="141"/>
      <c r="D47" s="142"/>
      <c r="E47" s="124" t="s">
        <v>40</v>
      </c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</row>
    <row r="48" spans="1:18" ht="12.75">
      <c r="A48" s="125"/>
      <c r="B48" s="125"/>
      <c r="C48" s="125"/>
      <c r="D48" s="125"/>
      <c r="E48" s="124"/>
      <c r="F48" s="116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1:18" ht="12.75">
      <c r="A49" s="114"/>
      <c r="B49" s="115"/>
      <c r="C49" s="115"/>
      <c r="D49" s="115"/>
      <c r="E49" s="116" t="s">
        <v>15</v>
      </c>
      <c r="F49" s="116"/>
      <c r="G49" s="117">
        <f aca="true" t="shared" si="16" ref="G49:Q49">SUM(G33:G47)</f>
        <v>0</v>
      </c>
      <c r="H49" s="117">
        <f t="shared" si="16"/>
        <v>-3952.94</v>
      </c>
      <c r="I49" s="117">
        <f t="shared" si="16"/>
        <v>3952.94</v>
      </c>
      <c r="J49" s="117">
        <f t="shared" si="16"/>
        <v>0</v>
      </c>
      <c r="K49" s="117">
        <f t="shared" si="16"/>
        <v>0</v>
      </c>
      <c r="L49" s="117">
        <f t="shared" si="16"/>
        <v>0</v>
      </c>
      <c r="M49" s="117">
        <f t="shared" si="16"/>
        <v>0</v>
      </c>
      <c r="N49" s="117">
        <f t="shared" si="16"/>
        <v>0</v>
      </c>
      <c r="O49" s="117">
        <f t="shared" si="16"/>
        <v>0</v>
      </c>
      <c r="P49" s="117">
        <f t="shared" si="16"/>
        <v>0</v>
      </c>
      <c r="Q49" s="117">
        <f t="shared" si="16"/>
        <v>0</v>
      </c>
      <c r="R49" s="117">
        <f>SUM(G49:Q49)</f>
        <v>0</v>
      </c>
    </row>
    <row r="50" spans="1:18" ht="12.75">
      <c r="A50" s="114"/>
      <c r="B50" s="115"/>
      <c r="C50" s="115"/>
      <c r="D50" s="115"/>
      <c r="E50" s="116"/>
      <c r="F50" s="116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</row>
    <row r="51" spans="1:18" ht="12.75">
      <c r="A51" s="114"/>
      <c r="B51" s="115"/>
      <c r="C51" s="115"/>
      <c r="D51" s="115"/>
      <c r="E51" s="116" t="s">
        <v>16</v>
      </c>
      <c r="F51" s="116"/>
      <c r="G51" s="117">
        <f aca="true" t="shared" si="17" ref="G51:Q51">+G27+G49</f>
        <v>46117.617000000006</v>
      </c>
      <c r="H51" s="117">
        <f t="shared" si="17"/>
        <v>15186.168039999999</v>
      </c>
      <c r="I51" s="117">
        <f t="shared" si="17"/>
        <v>4578.524960000001</v>
      </c>
      <c r="J51" s="117">
        <f t="shared" si="17"/>
        <v>0</v>
      </c>
      <c r="K51" s="117">
        <f t="shared" si="17"/>
        <v>0</v>
      </c>
      <c r="L51" s="117">
        <f t="shared" si="17"/>
        <v>0</v>
      </c>
      <c r="M51" s="117">
        <f t="shared" si="17"/>
        <v>0</v>
      </c>
      <c r="N51" s="117">
        <f t="shared" si="17"/>
        <v>0</v>
      </c>
      <c r="O51" s="117">
        <f t="shared" si="17"/>
        <v>0</v>
      </c>
      <c r="P51" s="117">
        <f t="shared" si="17"/>
        <v>0</v>
      </c>
      <c r="Q51" s="117">
        <f t="shared" si="17"/>
        <v>0</v>
      </c>
      <c r="R51" s="117">
        <f>SUM(G51:Q51)</f>
        <v>65882.31</v>
      </c>
    </row>
    <row r="52" spans="1:18" ht="12.75">
      <c r="A52" s="114"/>
      <c r="B52" s="115"/>
      <c r="C52" s="115"/>
      <c r="D52" s="115"/>
      <c r="E52" s="116" t="s">
        <v>17</v>
      </c>
      <c r="F52" s="116"/>
      <c r="G52" s="118">
        <f aca="true" t="shared" si="18" ref="G52:Q52">+G51/$R$51</f>
        <v>0.7000000000000001</v>
      </c>
      <c r="H52" s="118">
        <f t="shared" si="18"/>
        <v>0.23050448656095998</v>
      </c>
      <c r="I52" s="118">
        <f t="shared" si="18"/>
        <v>0.06949551343904002</v>
      </c>
      <c r="J52" s="118">
        <f t="shared" si="18"/>
        <v>0</v>
      </c>
      <c r="K52" s="118">
        <f t="shared" si="18"/>
        <v>0</v>
      </c>
      <c r="L52" s="118">
        <f t="shared" si="18"/>
        <v>0</v>
      </c>
      <c r="M52" s="118">
        <f t="shared" si="18"/>
        <v>0</v>
      </c>
      <c r="N52" s="118">
        <f t="shared" si="18"/>
        <v>0</v>
      </c>
      <c r="O52" s="118">
        <f t="shared" si="18"/>
        <v>0</v>
      </c>
      <c r="P52" s="118">
        <f t="shared" si="18"/>
        <v>0</v>
      </c>
      <c r="Q52" s="118">
        <f t="shared" si="18"/>
        <v>0</v>
      </c>
      <c r="R52" s="119">
        <f>SUM(G52:Q52)</f>
        <v>1</v>
      </c>
    </row>
    <row r="53" spans="1:18" ht="12.75">
      <c r="A53" s="114"/>
      <c r="B53" s="115"/>
      <c r="C53" s="115"/>
      <c r="D53" s="115"/>
      <c r="E53" s="116"/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</row>
    <row r="54" spans="1:18" ht="12.75">
      <c r="A54" s="114"/>
      <c r="B54" s="115"/>
      <c r="C54" s="115"/>
      <c r="D54" s="115"/>
      <c r="E54" s="116" t="s">
        <v>18</v>
      </c>
      <c r="F54" s="116"/>
      <c r="G54" s="126">
        <f aca="true" t="shared" si="19" ref="G54:Q54">ROUND(G52,4)</f>
        <v>0.7</v>
      </c>
      <c r="H54" s="126">
        <f t="shared" si="19"/>
        <v>0.2305</v>
      </c>
      <c r="I54" s="126">
        <f t="shared" si="19"/>
        <v>0.0695</v>
      </c>
      <c r="J54" s="126">
        <f t="shared" si="19"/>
        <v>0</v>
      </c>
      <c r="K54" s="126">
        <f t="shared" si="19"/>
        <v>0</v>
      </c>
      <c r="L54" s="126">
        <f t="shared" si="19"/>
        <v>0</v>
      </c>
      <c r="M54" s="126">
        <f t="shared" si="19"/>
        <v>0</v>
      </c>
      <c r="N54" s="126">
        <f t="shared" si="19"/>
        <v>0</v>
      </c>
      <c r="O54" s="126">
        <f t="shared" si="19"/>
        <v>0</v>
      </c>
      <c r="P54" s="126">
        <f t="shared" si="19"/>
        <v>0</v>
      </c>
      <c r="Q54" s="126">
        <f t="shared" si="19"/>
        <v>0</v>
      </c>
      <c r="R54" s="126">
        <f>SUM(G54:Q54)</f>
        <v>1</v>
      </c>
    </row>
    <row r="60" ht="12.75" customHeight="1"/>
  </sheetData>
  <sheetProtection/>
  <mergeCells count="4">
    <mergeCell ref="F2:Q2"/>
    <mergeCell ref="A33:D47"/>
    <mergeCell ref="G13:Q13"/>
    <mergeCell ref="G3:Q3"/>
  </mergeCells>
  <printOptions/>
  <pageMargins left="0.25" right="0.25" top="0.75" bottom="0.75" header="0.5" footer="0.5"/>
  <pageSetup horizontalDpi="600" verticalDpi="600" orientation="landscape" scale="70" r:id="rId2"/>
  <headerFooter alignWithMargins="0">
    <oddHeader>&amp;CPercentage of Payroll RET Calculation Worksheet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8.140625" style="0" customWidth="1"/>
    <col min="2" max="2" width="9.28125" style="0" bestFit="1" customWidth="1"/>
    <col min="3" max="3" width="10.421875" style="0" customWidth="1"/>
    <col min="4" max="4" width="16.421875" style="0" customWidth="1"/>
    <col min="5" max="5" width="8.00390625" style="0" bestFit="1" customWidth="1"/>
    <col min="6" max="6" width="5.00390625" style="0" bestFit="1" customWidth="1"/>
    <col min="7" max="7" width="11.421875" style="0" customWidth="1"/>
    <col min="8" max="8" width="12.8515625" style="0" customWidth="1"/>
    <col min="9" max="10" width="12.140625" style="0" bestFit="1" customWidth="1"/>
    <col min="11" max="11" width="9.8515625" style="0" customWidth="1"/>
    <col min="12" max="12" width="11.00390625" style="0" customWidth="1"/>
    <col min="13" max="13" width="10.57421875" style="0" customWidth="1"/>
    <col min="15" max="16" width="9.57421875" style="0" customWidth="1"/>
    <col min="17" max="17" width="10.140625" style="0" customWidth="1"/>
    <col min="18" max="18" width="11.7109375" style="0" customWidth="1"/>
    <col min="19" max="19" width="9.7109375" style="0" bestFit="1" customWidth="1"/>
  </cols>
  <sheetData>
    <row r="1" ht="13.5" thickBot="1"/>
    <row r="2" spans="4:18" ht="13.5" thickBot="1">
      <c r="D2" s="39"/>
      <c r="E2" s="33"/>
      <c r="F2" s="148" t="s">
        <v>41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34"/>
    </row>
    <row r="3" spans="4:18" ht="12.75">
      <c r="D3" s="40"/>
      <c r="E3" s="41"/>
      <c r="F3" s="1"/>
      <c r="G3" s="163" t="s">
        <v>69</v>
      </c>
      <c r="H3" s="149"/>
      <c r="I3" s="149"/>
      <c r="J3" s="149"/>
      <c r="K3" s="149"/>
      <c r="L3" s="149"/>
      <c r="M3" s="149"/>
      <c r="N3" s="149"/>
      <c r="O3" s="149"/>
      <c r="P3" s="149"/>
      <c r="Q3" s="164"/>
      <c r="R3" s="42"/>
    </row>
    <row r="4" spans="3:18" ht="13.5" thickBot="1">
      <c r="C4" s="3"/>
      <c r="D4" s="40"/>
      <c r="E4" s="41" t="s">
        <v>56</v>
      </c>
      <c r="F4" s="4" t="s">
        <v>0</v>
      </c>
      <c r="G4" s="28">
        <v>37151</v>
      </c>
      <c r="H4" s="29">
        <v>74249</v>
      </c>
      <c r="I4" s="29">
        <v>19857</v>
      </c>
      <c r="J4" s="29"/>
      <c r="K4" s="29"/>
      <c r="L4" s="29"/>
      <c r="M4" s="29"/>
      <c r="N4" s="29"/>
      <c r="O4" s="29"/>
      <c r="P4" s="29"/>
      <c r="Q4" s="30"/>
      <c r="R4" s="43" t="s">
        <v>1</v>
      </c>
    </row>
    <row r="5" spans="4:18" ht="12.75">
      <c r="D5" s="44" t="s">
        <v>2</v>
      </c>
      <c r="E5" s="57"/>
      <c r="F5" s="6" t="s">
        <v>24</v>
      </c>
      <c r="G5" s="59">
        <v>0.7</v>
      </c>
      <c r="H5" s="59">
        <v>0.3</v>
      </c>
      <c r="I5" s="59"/>
      <c r="J5" s="59"/>
      <c r="K5" s="59"/>
      <c r="L5" s="59"/>
      <c r="M5" s="59"/>
      <c r="N5" s="59"/>
      <c r="O5" s="59"/>
      <c r="P5" s="59"/>
      <c r="Q5" s="60"/>
      <c r="R5" s="45">
        <f aca="true" t="shared" si="0" ref="R5:R11">SUM(G5:Q5)</f>
        <v>1</v>
      </c>
    </row>
    <row r="6" spans="4:18" ht="12.75">
      <c r="D6" s="44" t="s">
        <v>3</v>
      </c>
      <c r="E6" s="57"/>
      <c r="F6" s="6" t="s">
        <v>25</v>
      </c>
      <c r="G6" s="59">
        <v>0.7</v>
      </c>
      <c r="H6" s="59">
        <v>0.23</v>
      </c>
      <c r="I6" s="59">
        <v>0.07</v>
      </c>
      <c r="J6" s="59"/>
      <c r="K6" s="59"/>
      <c r="L6" s="59"/>
      <c r="M6" s="59"/>
      <c r="N6" s="59"/>
      <c r="O6" s="59"/>
      <c r="P6" s="59"/>
      <c r="Q6" s="60"/>
      <c r="R6" s="45">
        <f t="shared" si="0"/>
        <v>1</v>
      </c>
    </row>
    <row r="7" spans="4:18" ht="12.75">
      <c r="D7" s="44" t="s">
        <v>4</v>
      </c>
      <c r="E7" s="57"/>
      <c r="F7" s="6" t="s">
        <v>29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45">
        <f t="shared" si="0"/>
        <v>0</v>
      </c>
    </row>
    <row r="8" spans="4:18" ht="12.75">
      <c r="D8" s="44" t="s">
        <v>19</v>
      </c>
      <c r="E8" s="57"/>
      <c r="F8" s="6" t="s">
        <v>26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45">
        <f t="shared" si="0"/>
        <v>0</v>
      </c>
    </row>
    <row r="9" spans="4:18" ht="12.75">
      <c r="D9" s="44" t="s">
        <v>20</v>
      </c>
      <c r="E9" s="57"/>
      <c r="F9" s="6" t="s">
        <v>27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45">
        <f t="shared" si="0"/>
        <v>0</v>
      </c>
    </row>
    <row r="10" spans="4:18" ht="12.75">
      <c r="D10" s="44" t="s">
        <v>22</v>
      </c>
      <c r="E10" s="57"/>
      <c r="F10" s="6" t="s">
        <v>28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45">
        <f t="shared" si="0"/>
        <v>0</v>
      </c>
    </row>
    <row r="11" spans="4:18" ht="13.5" thickBot="1">
      <c r="D11" s="46" t="s">
        <v>23</v>
      </c>
      <c r="E11" s="58"/>
      <c r="F11" s="47" t="s">
        <v>30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48">
        <f t="shared" si="0"/>
        <v>0</v>
      </c>
    </row>
    <row r="12" spans="3:4" ht="13.5" thickBot="1">
      <c r="C12" s="3"/>
      <c r="D12" s="3"/>
    </row>
    <row r="13" spans="1:18" ht="13.5" thickBot="1">
      <c r="A13" s="32"/>
      <c r="B13" s="33"/>
      <c r="C13" s="33"/>
      <c r="D13" s="33"/>
      <c r="E13" s="33"/>
      <c r="F13" s="33"/>
      <c r="G13" s="160" t="s">
        <v>68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34"/>
    </row>
    <row r="14" spans="1:18" ht="12.75">
      <c r="A14" s="35" t="s">
        <v>5</v>
      </c>
      <c r="B14" s="8" t="s">
        <v>6</v>
      </c>
      <c r="C14" s="8" t="s">
        <v>7</v>
      </c>
      <c r="D14" s="8" t="s">
        <v>21</v>
      </c>
      <c r="E14" s="8" t="s">
        <v>8</v>
      </c>
      <c r="F14" s="2" t="s">
        <v>0</v>
      </c>
      <c r="G14" s="31">
        <f aca="true" t="shared" si="1" ref="G14:Q14">+G4</f>
        <v>37151</v>
      </c>
      <c r="H14" s="31">
        <f t="shared" si="1"/>
        <v>74249</v>
      </c>
      <c r="I14" s="31">
        <f t="shared" si="1"/>
        <v>19857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1">
        <f t="shared" si="1"/>
        <v>0</v>
      </c>
      <c r="P14" s="31">
        <f t="shared" si="1"/>
        <v>0</v>
      </c>
      <c r="Q14" s="31">
        <f t="shared" si="1"/>
        <v>0</v>
      </c>
      <c r="R14" s="36" t="s">
        <v>1</v>
      </c>
    </row>
    <row r="15" spans="1:18" ht="12.75" customHeight="1">
      <c r="A15" s="49" t="s">
        <v>57</v>
      </c>
      <c r="B15" s="50">
        <v>39290</v>
      </c>
      <c r="C15" s="50">
        <v>39303</v>
      </c>
      <c r="D15" s="51">
        <v>6674.33</v>
      </c>
      <c r="E15" s="52">
        <v>0.3</v>
      </c>
      <c r="F15" s="65" t="s">
        <v>24</v>
      </c>
      <c r="G15" s="66">
        <f>IF($F15="A",G$5*$D15*$E15,IF($F15="B",G$6*$D15*$E15,IF($F15="C",G$7*$D15*$E15,IF($F15="d",G$8*$D15*$E15,IF($F15="e",G$9*$D15*$E15,IF($F15="F",G$10*$D15*$E15,IF($F15="G",G$11*$D15*$E25)))))))</f>
        <v>1401.6092999999998</v>
      </c>
      <c r="H15" s="66">
        <f aca="true" t="shared" si="2" ref="H15:Q15">IF($F15="A",H$5*$D15*$E15,IF($F15="B",H$6*$D15*$E15,IF($F15="C",H$7*$D15*$E15,IF($F15="d",H$8*$D15*$E15,IF($F15="e",H$9*$D15*$E15,IF($F15="F",H$10*$D15*$E15,IF($F15="G",H$11*$D15*$E25)))))))</f>
        <v>600.6897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37">
        <f aca="true" t="shared" si="3" ref="R15:R25">SUM(G15:Q15)</f>
        <v>2002.299</v>
      </c>
    </row>
    <row r="16" spans="1:18" ht="12.75">
      <c r="A16" s="49" t="s">
        <v>58</v>
      </c>
      <c r="B16" s="50">
        <v>39304</v>
      </c>
      <c r="C16" s="50">
        <v>39317</v>
      </c>
      <c r="D16" s="51">
        <v>6674.33</v>
      </c>
      <c r="E16" s="52">
        <v>1</v>
      </c>
      <c r="F16" s="65" t="s">
        <v>24</v>
      </c>
      <c r="G16" s="66">
        <f aca="true" t="shared" si="4" ref="G16:Q16">IF($F16="A",G$5*$D16*$E16,IF($F16="B",G$6*$D16*$E16,IF($F16="C",G$7*$D16*$E16,IF($F16="d",G$8*$D16*$E16,IF($F16="e",G$9*$D16*$E16,IF($F16="F",G$10*$D16*$E16,IF($F16="G",G$11*$D16*$E26)))))))</f>
        <v>4672.031</v>
      </c>
      <c r="H16" s="66">
        <f t="shared" si="4"/>
        <v>2002.299</v>
      </c>
      <c r="I16" s="66">
        <f t="shared" si="4"/>
        <v>0</v>
      </c>
      <c r="J16" s="66">
        <f t="shared" si="4"/>
        <v>0</v>
      </c>
      <c r="K16" s="66">
        <f t="shared" si="4"/>
        <v>0</v>
      </c>
      <c r="L16" s="66">
        <f t="shared" si="4"/>
        <v>0</v>
      </c>
      <c r="M16" s="66">
        <f t="shared" si="4"/>
        <v>0</v>
      </c>
      <c r="N16" s="66">
        <f t="shared" si="4"/>
        <v>0</v>
      </c>
      <c r="O16" s="66">
        <f t="shared" si="4"/>
        <v>0</v>
      </c>
      <c r="P16" s="66">
        <f t="shared" si="4"/>
        <v>0</v>
      </c>
      <c r="Q16" s="66">
        <f t="shared" si="4"/>
        <v>0</v>
      </c>
      <c r="R16" s="37">
        <f t="shared" si="3"/>
        <v>6674.33</v>
      </c>
    </row>
    <row r="17" spans="1:18" ht="12.75">
      <c r="A17" s="49" t="s">
        <v>59</v>
      </c>
      <c r="B17" s="50">
        <v>39318</v>
      </c>
      <c r="C17" s="50">
        <v>39331</v>
      </c>
      <c r="D17" s="51">
        <v>6674.33</v>
      </c>
      <c r="E17" s="52">
        <v>1</v>
      </c>
      <c r="F17" s="65" t="s">
        <v>24</v>
      </c>
      <c r="G17" s="66">
        <f aca="true" t="shared" si="5" ref="G17:Q17">IF($F17="A",G$5*$D17*$E17,IF($F17="B",G$6*$D17*$E17,IF($F17="C",G$7*$D17*$E17,IF($F17="d",G$8*$D17*$E17,IF($F17="e",G$9*$D17*$E17,IF($F17="F",G$10*$D17*$E17,IF($F17="G",G$11*$D17*$E27)))))))</f>
        <v>4672.031</v>
      </c>
      <c r="H17" s="66">
        <f t="shared" si="5"/>
        <v>2002.299</v>
      </c>
      <c r="I17" s="66">
        <f t="shared" si="5"/>
        <v>0</v>
      </c>
      <c r="J17" s="66">
        <f t="shared" si="5"/>
        <v>0</v>
      </c>
      <c r="K17" s="66">
        <f t="shared" si="5"/>
        <v>0</v>
      </c>
      <c r="L17" s="66">
        <f t="shared" si="5"/>
        <v>0</v>
      </c>
      <c r="M17" s="66">
        <f t="shared" si="5"/>
        <v>0</v>
      </c>
      <c r="N17" s="66">
        <f t="shared" si="5"/>
        <v>0</v>
      </c>
      <c r="O17" s="66">
        <f t="shared" si="5"/>
        <v>0</v>
      </c>
      <c r="P17" s="66">
        <f t="shared" si="5"/>
        <v>0</v>
      </c>
      <c r="Q17" s="66">
        <f t="shared" si="5"/>
        <v>0</v>
      </c>
      <c r="R17" s="37">
        <f t="shared" si="3"/>
        <v>6674.33</v>
      </c>
    </row>
    <row r="18" spans="1:18" ht="12.75">
      <c r="A18" s="49" t="s">
        <v>60</v>
      </c>
      <c r="B18" s="50">
        <v>39332</v>
      </c>
      <c r="C18" s="50">
        <v>39345</v>
      </c>
      <c r="D18" s="51">
        <v>6674.33</v>
      </c>
      <c r="E18" s="52">
        <v>1</v>
      </c>
      <c r="F18" s="65" t="s">
        <v>24</v>
      </c>
      <c r="G18" s="66">
        <f aca="true" t="shared" si="6" ref="G18:Q18">IF($F18="A",G$5*$D18*$E18,IF($F18="B",G$6*$D18*$E18,IF($F18="C",G$7*$D18*$E18,IF($F18="d",G$8*$D18*$E18,IF($F18="e",G$9*$D18*$E18,IF($F18="F",G$10*$D18*$E18,IF($F18="G",G$11*$D18*$E28)))))))</f>
        <v>4672.031</v>
      </c>
      <c r="H18" s="66">
        <f t="shared" si="6"/>
        <v>2002.299</v>
      </c>
      <c r="I18" s="66">
        <f t="shared" si="6"/>
        <v>0</v>
      </c>
      <c r="J18" s="66">
        <f t="shared" si="6"/>
        <v>0</v>
      </c>
      <c r="K18" s="66">
        <f t="shared" si="6"/>
        <v>0</v>
      </c>
      <c r="L18" s="66">
        <f t="shared" si="6"/>
        <v>0</v>
      </c>
      <c r="M18" s="66">
        <f t="shared" si="6"/>
        <v>0</v>
      </c>
      <c r="N18" s="66">
        <f t="shared" si="6"/>
        <v>0</v>
      </c>
      <c r="O18" s="66">
        <f t="shared" si="6"/>
        <v>0</v>
      </c>
      <c r="P18" s="66">
        <f t="shared" si="6"/>
        <v>0</v>
      </c>
      <c r="Q18" s="66">
        <f t="shared" si="6"/>
        <v>0</v>
      </c>
      <c r="R18" s="37">
        <f t="shared" si="3"/>
        <v>6674.33</v>
      </c>
    </row>
    <row r="19" spans="1:18" ht="12.75">
      <c r="A19" s="49" t="s">
        <v>61</v>
      </c>
      <c r="B19" s="50">
        <v>39346</v>
      </c>
      <c r="C19" s="50">
        <v>39359</v>
      </c>
      <c r="D19" s="51">
        <v>6745.78</v>
      </c>
      <c r="E19" s="52">
        <v>1</v>
      </c>
      <c r="F19" s="65" t="s">
        <v>24</v>
      </c>
      <c r="G19" s="66">
        <f aca="true" t="shared" si="7" ref="G19:Q19">IF($F19="A",G$5*$D19*$E19,IF($F19="B",G$6*$D19*$E19,IF($F19="C",G$7*$D19*$E19,IF($F19="d",G$8*$D19*$E19,IF($F19="e",G$9*$D19*$E19,IF($F19="F",G$10*$D19*$E19,IF($F19="G",G$11*$D19*$E29)))))))</f>
        <v>4722.045999999999</v>
      </c>
      <c r="H19" s="66">
        <f t="shared" si="7"/>
        <v>2023.734</v>
      </c>
      <c r="I19" s="66">
        <f t="shared" si="7"/>
        <v>0</v>
      </c>
      <c r="J19" s="66">
        <f t="shared" si="7"/>
        <v>0</v>
      </c>
      <c r="K19" s="66">
        <f t="shared" si="7"/>
        <v>0</v>
      </c>
      <c r="L19" s="66">
        <f t="shared" si="7"/>
        <v>0</v>
      </c>
      <c r="M19" s="66">
        <f t="shared" si="7"/>
        <v>0</v>
      </c>
      <c r="N19" s="66">
        <f t="shared" si="7"/>
        <v>0</v>
      </c>
      <c r="O19" s="66">
        <f t="shared" si="7"/>
        <v>0</v>
      </c>
      <c r="P19" s="66">
        <f t="shared" si="7"/>
        <v>0</v>
      </c>
      <c r="Q19" s="66">
        <f t="shared" si="7"/>
        <v>0</v>
      </c>
      <c r="R19" s="37">
        <f t="shared" si="3"/>
        <v>6745.779999999999</v>
      </c>
    </row>
    <row r="20" spans="1:18" ht="12.75">
      <c r="A20" s="49" t="s">
        <v>62</v>
      </c>
      <c r="B20" s="50">
        <v>39360</v>
      </c>
      <c r="C20" s="50">
        <v>39373</v>
      </c>
      <c r="D20" s="51">
        <v>6852.95</v>
      </c>
      <c r="E20" s="52">
        <v>1</v>
      </c>
      <c r="F20" s="65" t="s">
        <v>24</v>
      </c>
      <c r="G20" s="66">
        <f aca="true" t="shared" si="8" ref="G20:Q20">IF($F20="A",G$5*$D20*$E20,IF($F20="B",G$6*$D20*$E20,IF($F20="C",G$7*$D20*$E20,IF($F20="d",G$8*$D20*$E20,IF($F20="e",G$9*$D20*$E20,IF($F20="F",G$10*$D20*$E20,IF($F20="G",G$11*$D20*$E30)))))))</f>
        <v>4797.065</v>
      </c>
      <c r="H20" s="66">
        <f t="shared" si="8"/>
        <v>2055.8849999999998</v>
      </c>
      <c r="I20" s="66">
        <f t="shared" si="8"/>
        <v>0</v>
      </c>
      <c r="J20" s="66">
        <f t="shared" si="8"/>
        <v>0</v>
      </c>
      <c r="K20" s="66">
        <f t="shared" si="8"/>
        <v>0</v>
      </c>
      <c r="L20" s="66">
        <f t="shared" si="8"/>
        <v>0</v>
      </c>
      <c r="M20" s="66">
        <f t="shared" si="8"/>
        <v>0</v>
      </c>
      <c r="N20" s="66">
        <f t="shared" si="8"/>
        <v>0</v>
      </c>
      <c r="O20" s="66">
        <f t="shared" si="8"/>
        <v>0</v>
      </c>
      <c r="P20" s="66">
        <f t="shared" si="8"/>
        <v>0</v>
      </c>
      <c r="Q20" s="66">
        <f t="shared" si="8"/>
        <v>0</v>
      </c>
      <c r="R20" s="37">
        <f t="shared" si="3"/>
        <v>6852.949999999999</v>
      </c>
    </row>
    <row r="21" spans="1:18" ht="12.75">
      <c r="A21" s="49" t="s">
        <v>63</v>
      </c>
      <c r="B21" s="50">
        <v>39374</v>
      </c>
      <c r="C21" s="50">
        <v>39387</v>
      </c>
      <c r="D21" s="51">
        <v>6904.81</v>
      </c>
      <c r="E21" s="52">
        <v>1</v>
      </c>
      <c r="F21" s="65" t="s">
        <v>24</v>
      </c>
      <c r="G21" s="66">
        <f aca="true" t="shared" si="9" ref="G21:Q21">IF($F21="A",G$5*$D21*$E21,IF($F21="B",G$6*$D21*$E21,IF($F21="C",G$7*$D21*$E21,IF($F21="d",G$8*$D21*$E21,IF($F21="e",G$9*$D21*$E21,IF($F21="F",G$10*$D21*$E21,IF($F21="G",G$11*$D21*$E31)))))))</f>
        <v>4833.367</v>
      </c>
      <c r="H21" s="66">
        <f t="shared" si="9"/>
        <v>2071.443</v>
      </c>
      <c r="I21" s="66">
        <f t="shared" si="9"/>
        <v>0</v>
      </c>
      <c r="J21" s="66">
        <f t="shared" si="9"/>
        <v>0</v>
      </c>
      <c r="K21" s="66">
        <f t="shared" si="9"/>
        <v>0</v>
      </c>
      <c r="L21" s="66">
        <f t="shared" si="9"/>
        <v>0</v>
      </c>
      <c r="M21" s="66">
        <f t="shared" si="9"/>
        <v>0</v>
      </c>
      <c r="N21" s="66">
        <f t="shared" si="9"/>
        <v>0</v>
      </c>
      <c r="O21" s="66">
        <f t="shared" si="9"/>
        <v>0</v>
      </c>
      <c r="P21" s="66">
        <f t="shared" si="9"/>
        <v>0</v>
      </c>
      <c r="Q21" s="66">
        <f t="shared" si="9"/>
        <v>0</v>
      </c>
      <c r="R21" s="37">
        <f t="shared" si="3"/>
        <v>6904.81</v>
      </c>
    </row>
    <row r="22" spans="1:18" ht="12.75">
      <c r="A22" s="49" t="s">
        <v>64</v>
      </c>
      <c r="B22" s="50">
        <v>39388</v>
      </c>
      <c r="C22" s="50">
        <v>39401</v>
      </c>
      <c r="D22" s="51">
        <v>6874.56</v>
      </c>
      <c r="E22" s="52">
        <v>1</v>
      </c>
      <c r="F22" s="65" t="s">
        <v>24</v>
      </c>
      <c r="G22" s="66">
        <f aca="true" t="shared" si="10" ref="G22:Q22">IF($F22="A",G$5*$D22*$E22,IF($F22="B",G$6*$D22*$E22,IF($F22="C",G$7*$D22*$E22,IF($F22="d",G$8*$D22*$E22,IF($F22="e",G$9*$D22*$E22,IF($F22="F",G$10*$D22*$E22,IF($F22="G",G$11*$D22*$E32)))))))</f>
        <v>4812.192</v>
      </c>
      <c r="H22" s="66">
        <f t="shared" si="10"/>
        <v>2062.368</v>
      </c>
      <c r="I22" s="66">
        <f t="shared" si="10"/>
        <v>0</v>
      </c>
      <c r="J22" s="66">
        <f t="shared" si="10"/>
        <v>0</v>
      </c>
      <c r="K22" s="66">
        <f t="shared" si="10"/>
        <v>0</v>
      </c>
      <c r="L22" s="66">
        <f t="shared" si="10"/>
        <v>0</v>
      </c>
      <c r="M22" s="66">
        <f t="shared" si="10"/>
        <v>0</v>
      </c>
      <c r="N22" s="66">
        <f t="shared" si="10"/>
        <v>0</v>
      </c>
      <c r="O22" s="66">
        <f t="shared" si="10"/>
        <v>0</v>
      </c>
      <c r="P22" s="66">
        <f t="shared" si="10"/>
        <v>0</v>
      </c>
      <c r="Q22" s="66">
        <f t="shared" si="10"/>
        <v>0</v>
      </c>
      <c r="R22" s="37">
        <f t="shared" si="3"/>
        <v>6874.5599999999995</v>
      </c>
    </row>
    <row r="23" spans="1:18" ht="12.75">
      <c r="A23" s="49" t="s">
        <v>65</v>
      </c>
      <c r="B23" s="50">
        <v>39402</v>
      </c>
      <c r="C23" s="50">
        <v>39415</v>
      </c>
      <c r="D23" s="51">
        <v>6874.56</v>
      </c>
      <c r="E23" s="52">
        <v>1</v>
      </c>
      <c r="F23" s="65" t="s">
        <v>24</v>
      </c>
      <c r="G23" s="66">
        <f>IF($F23="A",G$5*$D23*$E23,IF($F23="B",G$6*$D23*$E23,IF($F23="C",G$7*$D23*$E23,IF($F23="d",G$8*$D23*$E23,IF($F23="e",G$9*$D23*$E23,IF($F23="F",G$10*$D23*$E23,IF($F23="G",G$11*$D23*$E23)))))))</f>
        <v>4812.192</v>
      </c>
      <c r="H23" s="66">
        <f aca="true" t="shared" si="11" ref="H23:Q23">IF($F23="A",H$5*$D23*$E23,IF($F23="B",H$6*$D23*$E23,IF($F23="C",H$7*$D23*$E23,IF($F23="d",H$8*$D23*$E23,IF($F23="e",H$9*$D23*$E23,IF($F23="F",H$10*$D23*$E23,IF($F23="G",H$11*$D23*$E23)))))))</f>
        <v>2062.368</v>
      </c>
      <c r="I23" s="66">
        <f t="shared" si="11"/>
        <v>0</v>
      </c>
      <c r="J23" s="66">
        <f t="shared" si="11"/>
        <v>0</v>
      </c>
      <c r="K23" s="66">
        <f t="shared" si="11"/>
        <v>0</v>
      </c>
      <c r="L23" s="66">
        <f t="shared" si="11"/>
        <v>0</v>
      </c>
      <c r="M23" s="66">
        <f t="shared" si="11"/>
        <v>0</v>
      </c>
      <c r="N23" s="66">
        <f t="shared" si="11"/>
        <v>0</v>
      </c>
      <c r="O23" s="66">
        <f t="shared" si="11"/>
        <v>0</v>
      </c>
      <c r="P23" s="66">
        <f t="shared" si="11"/>
        <v>0</v>
      </c>
      <c r="Q23" s="66">
        <f t="shared" si="11"/>
        <v>0</v>
      </c>
      <c r="R23" s="37">
        <f t="shared" si="3"/>
        <v>6874.5599999999995</v>
      </c>
    </row>
    <row r="24" spans="1:18" ht="12.75">
      <c r="A24" s="49" t="s">
        <v>66</v>
      </c>
      <c r="B24" s="50">
        <v>39416</v>
      </c>
      <c r="C24" s="50">
        <v>39429</v>
      </c>
      <c r="D24" s="51">
        <v>6874.56</v>
      </c>
      <c r="E24" s="52">
        <v>1</v>
      </c>
      <c r="F24" s="65" t="s">
        <v>25</v>
      </c>
      <c r="G24" s="66">
        <f aca="true" t="shared" si="12" ref="G24:Q25">IF($F24="A",G$5*$D24*$E24,IF($F24="B",G$6*$D24*$E24,IF($F24="C",G$7*$D24*$E24,IF($F24="d",G$8*$D24*$E24,IF($F24="e",G$9*$D24*$E24,IF($F24="F",G$10*$D24*$E24,IF($F24="G",G$11*$D24*$E24)))))))</f>
        <v>4812.192</v>
      </c>
      <c r="H24" s="66">
        <f t="shared" si="12"/>
        <v>1581.1488000000002</v>
      </c>
      <c r="I24" s="66">
        <f t="shared" si="12"/>
        <v>481.21920000000006</v>
      </c>
      <c r="J24" s="66">
        <f t="shared" si="12"/>
        <v>0</v>
      </c>
      <c r="K24" s="66">
        <f t="shared" si="12"/>
        <v>0</v>
      </c>
      <c r="L24" s="66">
        <f t="shared" si="12"/>
        <v>0</v>
      </c>
      <c r="M24" s="66">
        <f t="shared" si="12"/>
        <v>0</v>
      </c>
      <c r="N24" s="66">
        <f t="shared" si="12"/>
        <v>0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37">
        <f t="shared" si="3"/>
        <v>6874.56</v>
      </c>
    </row>
    <row r="25" spans="1:18" ht="13.5" thickBot="1">
      <c r="A25" s="53" t="s">
        <v>67</v>
      </c>
      <c r="B25" s="54">
        <v>39430</v>
      </c>
      <c r="C25" s="54">
        <v>39443</v>
      </c>
      <c r="D25" s="55">
        <v>6874.56</v>
      </c>
      <c r="E25" s="56">
        <v>0.4</v>
      </c>
      <c r="F25" s="67" t="s">
        <v>25</v>
      </c>
      <c r="G25" s="68">
        <f t="shared" si="12"/>
        <v>1924.8768</v>
      </c>
      <c r="H25" s="68">
        <f t="shared" si="12"/>
        <v>632.4595200000001</v>
      </c>
      <c r="I25" s="68">
        <f t="shared" si="12"/>
        <v>192.48768000000004</v>
      </c>
      <c r="J25" s="68">
        <f t="shared" si="12"/>
        <v>0</v>
      </c>
      <c r="K25" s="68">
        <f t="shared" si="12"/>
        <v>0</v>
      </c>
      <c r="L25" s="68">
        <f t="shared" si="12"/>
        <v>0</v>
      </c>
      <c r="M25" s="68">
        <f t="shared" si="12"/>
        <v>0</v>
      </c>
      <c r="N25" s="68">
        <f t="shared" si="12"/>
        <v>0</v>
      </c>
      <c r="O25" s="68">
        <f t="shared" si="12"/>
        <v>0</v>
      </c>
      <c r="P25" s="68">
        <f t="shared" si="12"/>
        <v>0</v>
      </c>
      <c r="Q25" s="68">
        <f t="shared" si="12"/>
        <v>0</v>
      </c>
      <c r="R25" s="38">
        <f t="shared" si="3"/>
        <v>2749.8240000000005</v>
      </c>
    </row>
    <row r="26" spans="1:18" ht="12.75">
      <c r="A26" s="15"/>
      <c r="B26" s="16"/>
      <c r="C26" s="16"/>
      <c r="D26" s="16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15"/>
      <c r="B27" s="16"/>
      <c r="C27" s="16"/>
      <c r="D27" s="16"/>
      <c r="E27" s="9" t="s">
        <v>1</v>
      </c>
      <c r="F27" s="9"/>
      <c r="G27" s="10">
        <f aca="true" t="shared" si="13" ref="G27:Q27">SUM(G15:G26)</f>
        <v>46131.63310000001</v>
      </c>
      <c r="H27" s="10">
        <f t="shared" si="13"/>
        <v>19096.99302</v>
      </c>
      <c r="I27" s="10">
        <f t="shared" si="13"/>
        <v>673.7068800000001</v>
      </c>
      <c r="J27" s="10">
        <f t="shared" si="13"/>
        <v>0</v>
      </c>
      <c r="K27" s="10">
        <f t="shared" si="13"/>
        <v>0</v>
      </c>
      <c r="L27" s="10">
        <f t="shared" si="13"/>
        <v>0</v>
      </c>
      <c r="M27" s="10">
        <f t="shared" si="13"/>
        <v>0</v>
      </c>
      <c r="N27" s="10">
        <f t="shared" si="13"/>
        <v>0</v>
      </c>
      <c r="O27" s="10">
        <f t="shared" si="13"/>
        <v>0</v>
      </c>
      <c r="P27" s="10">
        <f t="shared" si="13"/>
        <v>0</v>
      </c>
      <c r="Q27" s="10">
        <f t="shared" si="13"/>
        <v>0</v>
      </c>
      <c r="R27" s="10">
        <f>SUM(G27:Q27)</f>
        <v>65902.33300000001</v>
      </c>
    </row>
    <row r="28" spans="1:18" ht="12.75">
      <c r="A28" s="15"/>
      <c r="B28" s="16"/>
      <c r="C28" s="16"/>
      <c r="D28" s="16"/>
      <c r="E28" s="9" t="s">
        <v>9</v>
      </c>
      <c r="F28" s="9"/>
      <c r="G28" s="7">
        <f aca="true" t="shared" si="14" ref="G28:Q28">+G27/$R$27</f>
        <v>0.7</v>
      </c>
      <c r="H28" s="7">
        <f t="shared" si="14"/>
        <v>0.2897771922581253</v>
      </c>
      <c r="I28" s="7">
        <f t="shared" si="14"/>
        <v>0.01022280774187463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11">
        <f>SUM(G28:Q28)</f>
        <v>1</v>
      </c>
    </row>
    <row r="29" spans="1:18" ht="12.75">
      <c r="A29" s="15"/>
      <c r="B29" s="16"/>
      <c r="C29" s="16"/>
      <c r="D29" s="16"/>
      <c r="E29" s="9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5"/>
      <c r="B30" s="16"/>
      <c r="C30" s="16"/>
      <c r="D30" s="16"/>
      <c r="E30" s="9" t="s">
        <v>18</v>
      </c>
      <c r="F30" s="9"/>
      <c r="G30" s="14">
        <f>ROUND(G28,5)</f>
        <v>0.7</v>
      </c>
      <c r="H30" s="14">
        <f aca="true" t="shared" si="15" ref="H30:Q30">ROUND(H28,5)</f>
        <v>0.28978</v>
      </c>
      <c r="I30" s="14">
        <f t="shared" si="15"/>
        <v>0.01022</v>
      </c>
      <c r="J30" s="14">
        <f t="shared" si="15"/>
        <v>0</v>
      </c>
      <c r="K30" s="14">
        <f t="shared" si="15"/>
        <v>0</v>
      </c>
      <c r="L30" s="14">
        <f t="shared" si="15"/>
        <v>0</v>
      </c>
      <c r="M30" s="14">
        <f t="shared" si="15"/>
        <v>0</v>
      </c>
      <c r="N30" s="14">
        <f t="shared" si="15"/>
        <v>0</v>
      </c>
      <c r="O30" s="14">
        <f t="shared" si="15"/>
        <v>0</v>
      </c>
      <c r="P30" s="14">
        <f t="shared" si="15"/>
        <v>0</v>
      </c>
      <c r="Q30" s="14">
        <f t="shared" si="15"/>
        <v>0</v>
      </c>
      <c r="R30" s="14">
        <f>SUM(G30:Q30)</f>
        <v>0.9999999999999999</v>
      </c>
    </row>
    <row r="31" spans="1:18" ht="12.75">
      <c r="A31" s="15"/>
      <c r="B31" s="16"/>
      <c r="C31" s="16"/>
      <c r="D31" s="16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3.5" thickBot="1">
      <c r="A32" s="15"/>
      <c r="B32" s="16"/>
      <c r="C32" s="16"/>
      <c r="D32" s="16"/>
      <c r="E32" s="9"/>
      <c r="F32" s="9" t="s">
        <v>55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8" t="s">
        <v>1</v>
      </c>
    </row>
    <row r="33" spans="1:18" ht="12.75">
      <c r="A33" s="151" t="s">
        <v>43</v>
      </c>
      <c r="B33" s="152"/>
      <c r="C33" s="152"/>
      <c r="D33" s="153"/>
      <c r="E33" s="12" t="s">
        <v>10</v>
      </c>
      <c r="F33" s="63"/>
      <c r="G33" s="64"/>
      <c r="H33" s="64">
        <v>-3952.94</v>
      </c>
      <c r="I33" s="64">
        <v>3952.94</v>
      </c>
      <c r="J33" s="64"/>
      <c r="K33" s="64"/>
      <c r="L33" s="64"/>
      <c r="M33" s="64"/>
      <c r="N33" s="64"/>
      <c r="O33" s="64"/>
      <c r="P33" s="64"/>
      <c r="Q33" s="64"/>
      <c r="R33" s="10">
        <f>SUM(G33:Q33)</f>
        <v>0</v>
      </c>
    </row>
    <row r="34" spans="1:18" ht="12.75">
      <c r="A34" s="154"/>
      <c r="B34" s="155"/>
      <c r="C34" s="155"/>
      <c r="D34" s="156"/>
      <c r="E34" s="12" t="s">
        <v>11</v>
      </c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10">
        <f>SUM(G34:Q34)</f>
        <v>0</v>
      </c>
    </row>
    <row r="35" spans="1:18" ht="12.75">
      <c r="A35" s="154"/>
      <c r="B35" s="155"/>
      <c r="C35" s="155"/>
      <c r="D35" s="156"/>
      <c r="E35" s="12" t="s">
        <v>12</v>
      </c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10">
        <f aca="true" t="shared" si="16" ref="R35:R45">SUM(G35:Q35)</f>
        <v>0</v>
      </c>
    </row>
    <row r="36" spans="1:18" ht="12.75">
      <c r="A36" s="154"/>
      <c r="B36" s="155"/>
      <c r="C36" s="155"/>
      <c r="D36" s="156"/>
      <c r="E36" s="12" t="s">
        <v>13</v>
      </c>
      <c r="F36" s="63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10">
        <f t="shared" si="16"/>
        <v>0</v>
      </c>
    </row>
    <row r="37" spans="1:18" ht="12.75">
      <c r="A37" s="154"/>
      <c r="B37" s="155"/>
      <c r="C37" s="155"/>
      <c r="D37" s="156"/>
      <c r="E37" s="12" t="s">
        <v>14</v>
      </c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10">
        <f t="shared" si="16"/>
        <v>0</v>
      </c>
    </row>
    <row r="38" spans="1:18" ht="12.75">
      <c r="A38" s="154"/>
      <c r="B38" s="155"/>
      <c r="C38" s="155"/>
      <c r="D38" s="156"/>
      <c r="E38" s="12" t="s">
        <v>31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10">
        <f t="shared" si="16"/>
        <v>0</v>
      </c>
    </row>
    <row r="39" spans="1:18" ht="12.75">
      <c r="A39" s="154"/>
      <c r="B39" s="155"/>
      <c r="C39" s="155"/>
      <c r="D39" s="156"/>
      <c r="E39" s="12" t="s">
        <v>32</v>
      </c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10">
        <f t="shared" si="16"/>
        <v>0</v>
      </c>
    </row>
    <row r="40" spans="1:18" ht="12.75">
      <c r="A40" s="154"/>
      <c r="B40" s="155"/>
      <c r="C40" s="155"/>
      <c r="D40" s="156"/>
      <c r="E40" s="12" t="s">
        <v>33</v>
      </c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10">
        <f t="shared" si="16"/>
        <v>0</v>
      </c>
    </row>
    <row r="41" spans="1:18" ht="12.75">
      <c r="A41" s="154"/>
      <c r="B41" s="155"/>
      <c r="C41" s="155"/>
      <c r="D41" s="156"/>
      <c r="E41" s="12" t="s">
        <v>34</v>
      </c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10">
        <f t="shared" si="16"/>
        <v>0</v>
      </c>
    </row>
    <row r="42" spans="1:18" ht="12.75">
      <c r="A42" s="154"/>
      <c r="B42" s="155"/>
      <c r="C42" s="155"/>
      <c r="D42" s="156"/>
      <c r="E42" s="12" t="s">
        <v>35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10">
        <f t="shared" si="16"/>
        <v>0</v>
      </c>
    </row>
    <row r="43" spans="1:18" ht="12.75">
      <c r="A43" s="154"/>
      <c r="B43" s="155"/>
      <c r="C43" s="155"/>
      <c r="D43" s="156"/>
      <c r="E43" s="12" t="s">
        <v>36</v>
      </c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10">
        <f t="shared" si="16"/>
        <v>0</v>
      </c>
    </row>
    <row r="44" spans="1:18" ht="12.75">
      <c r="A44" s="154"/>
      <c r="B44" s="155"/>
      <c r="C44" s="155"/>
      <c r="D44" s="156"/>
      <c r="E44" s="12" t="s">
        <v>37</v>
      </c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10">
        <f t="shared" si="16"/>
        <v>0</v>
      </c>
    </row>
    <row r="45" spans="1:18" ht="12.75">
      <c r="A45" s="154"/>
      <c r="B45" s="155"/>
      <c r="C45" s="155"/>
      <c r="D45" s="156"/>
      <c r="E45" s="12" t="s">
        <v>38</v>
      </c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10">
        <f t="shared" si="16"/>
        <v>0</v>
      </c>
    </row>
    <row r="46" spans="1:18" ht="12.75">
      <c r="A46" s="154"/>
      <c r="B46" s="155"/>
      <c r="C46" s="155"/>
      <c r="D46" s="156"/>
      <c r="E46" s="12" t="s">
        <v>39</v>
      </c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10">
        <f>SUM(G46:Q46)</f>
        <v>0</v>
      </c>
    </row>
    <row r="47" spans="1:18" ht="13.5" thickBot="1">
      <c r="A47" s="157"/>
      <c r="B47" s="158"/>
      <c r="C47" s="158"/>
      <c r="D47" s="159"/>
      <c r="E47" s="12" t="s">
        <v>40</v>
      </c>
      <c r="F47" s="63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10">
        <f>SUM(G47:Q47)</f>
        <v>0</v>
      </c>
    </row>
    <row r="48" spans="1:18" ht="12.75">
      <c r="A48" s="17"/>
      <c r="B48" s="17"/>
      <c r="C48" s="17"/>
      <c r="D48" s="17"/>
      <c r="E48" s="12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5"/>
      <c r="B49" s="16"/>
      <c r="C49" s="16"/>
      <c r="D49" s="16"/>
      <c r="E49" s="9" t="s">
        <v>15</v>
      </c>
      <c r="F49" s="9"/>
      <c r="G49" s="10">
        <f aca="true" t="shared" si="17" ref="G49:Q49">SUM(G33:G47)</f>
        <v>0</v>
      </c>
      <c r="H49" s="10">
        <f t="shared" si="17"/>
        <v>-3952.94</v>
      </c>
      <c r="I49" s="10">
        <f t="shared" si="17"/>
        <v>3952.94</v>
      </c>
      <c r="J49" s="10">
        <f t="shared" si="17"/>
        <v>0</v>
      </c>
      <c r="K49" s="10">
        <f t="shared" si="17"/>
        <v>0</v>
      </c>
      <c r="L49" s="10">
        <f t="shared" si="17"/>
        <v>0</v>
      </c>
      <c r="M49" s="10">
        <f t="shared" si="17"/>
        <v>0</v>
      </c>
      <c r="N49" s="10">
        <f t="shared" si="17"/>
        <v>0</v>
      </c>
      <c r="O49" s="10">
        <f t="shared" si="17"/>
        <v>0</v>
      </c>
      <c r="P49" s="10">
        <f t="shared" si="17"/>
        <v>0</v>
      </c>
      <c r="Q49" s="10">
        <f t="shared" si="17"/>
        <v>0</v>
      </c>
      <c r="R49" s="10">
        <f>SUM(G49:Q49)</f>
        <v>0</v>
      </c>
    </row>
    <row r="50" spans="1:18" ht="12.75">
      <c r="A50" s="15"/>
      <c r="B50" s="16"/>
      <c r="C50" s="16"/>
      <c r="D50" s="16"/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5"/>
      <c r="B51" s="16"/>
      <c r="C51" s="16"/>
      <c r="D51" s="16"/>
      <c r="E51" s="9" t="s">
        <v>16</v>
      </c>
      <c r="F51" s="9"/>
      <c r="G51" s="10">
        <f aca="true" t="shared" si="18" ref="G51:Q51">+G27+G49</f>
        <v>46131.63310000001</v>
      </c>
      <c r="H51" s="10">
        <f t="shared" si="18"/>
        <v>15144.053020000001</v>
      </c>
      <c r="I51" s="10">
        <f t="shared" si="18"/>
        <v>4626.64688</v>
      </c>
      <c r="J51" s="10">
        <f t="shared" si="18"/>
        <v>0</v>
      </c>
      <c r="K51" s="10">
        <f t="shared" si="18"/>
        <v>0</v>
      </c>
      <c r="L51" s="10">
        <f t="shared" si="18"/>
        <v>0</v>
      </c>
      <c r="M51" s="10">
        <f t="shared" si="18"/>
        <v>0</v>
      </c>
      <c r="N51" s="10">
        <f t="shared" si="18"/>
        <v>0</v>
      </c>
      <c r="O51" s="10">
        <f t="shared" si="18"/>
        <v>0</v>
      </c>
      <c r="P51" s="10">
        <f t="shared" si="18"/>
        <v>0</v>
      </c>
      <c r="Q51" s="10">
        <f t="shared" si="18"/>
        <v>0</v>
      </c>
      <c r="R51" s="10">
        <f>SUM(G51:Q51)</f>
        <v>65902.33300000001</v>
      </c>
    </row>
    <row r="52" spans="1:18" ht="12.75">
      <c r="A52" s="15"/>
      <c r="B52" s="16"/>
      <c r="C52" s="16"/>
      <c r="D52" s="16"/>
      <c r="E52" s="9" t="s">
        <v>17</v>
      </c>
      <c r="F52" s="9"/>
      <c r="G52" s="7">
        <f aca="true" t="shared" si="19" ref="G52:Q52">+G51/$R$51</f>
        <v>0.7</v>
      </c>
      <c r="H52" s="7">
        <f t="shared" si="19"/>
        <v>0.22979540071821128</v>
      </c>
      <c r="I52" s="7">
        <f t="shared" si="19"/>
        <v>0.0702045992817887</v>
      </c>
      <c r="J52" s="7">
        <f t="shared" si="19"/>
        <v>0</v>
      </c>
      <c r="K52" s="7">
        <f t="shared" si="19"/>
        <v>0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11">
        <f>SUM(G52:Q52)</f>
        <v>0.9999999999999999</v>
      </c>
    </row>
    <row r="53" spans="1:18" ht="12.75">
      <c r="A53" s="15"/>
      <c r="B53" s="16"/>
      <c r="C53" s="16"/>
      <c r="D53" s="16"/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.75">
      <c r="A54" s="15"/>
      <c r="B54" s="16"/>
      <c r="C54" s="16"/>
      <c r="D54" s="16"/>
      <c r="E54" s="9" t="s">
        <v>18</v>
      </c>
      <c r="F54" s="9"/>
      <c r="G54" s="13">
        <f aca="true" t="shared" si="20" ref="G54:Q54">ROUND(G52,4)</f>
        <v>0.7</v>
      </c>
      <c r="H54" s="13">
        <f t="shared" si="20"/>
        <v>0.2298</v>
      </c>
      <c r="I54" s="13">
        <f t="shared" si="20"/>
        <v>0.0702</v>
      </c>
      <c r="J54" s="13">
        <f t="shared" si="20"/>
        <v>0</v>
      </c>
      <c r="K54" s="13">
        <f t="shared" si="20"/>
        <v>0</v>
      </c>
      <c r="L54" s="13">
        <f t="shared" si="20"/>
        <v>0</v>
      </c>
      <c r="M54" s="13">
        <f t="shared" si="20"/>
        <v>0</v>
      </c>
      <c r="N54" s="13">
        <f t="shared" si="20"/>
        <v>0</v>
      </c>
      <c r="O54" s="13">
        <f t="shared" si="20"/>
        <v>0</v>
      </c>
      <c r="P54" s="13">
        <f>ROUND(P52,4)</f>
        <v>0</v>
      </c>
      <c r="Q54" s="13">
        <f t="shared" si="20"/>
        <v>0</v>
      </c>
      <c r="R54" s="13">
        <f>SUM(G54:Q54)</f>
        <v>1</v>
      </c>
    </row>
    <row r="60" ht="12.75" customHeight="1"/>
  </sheetData>
  <sheetProtection/>
  <mergeCells count="4">
    <mergeCell ref="F2:Q2"/>
    <mergeCell ref="A33:D47"/>
    <mergeCell ref="G13:Q13"/>
    <mergeCell ref="G3:Q3"/>
  </mergeCells>
  <printOptions/>
  <pageMargins left="0.25" right="0.25" top="0.75" bottom="0.75" header="0.5" footer="0.5"/>
  <pageSetup horizontalDpi="600" verticalDpi="600" orientation="landscape" scale="70" r:id="rId1"/>
  <headerFooter alignWithMargins="0">
    <oddHeader>&amp;CPercentage of Payroll RET Calculation Worksheet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5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8.140625" style="0" customWidth="1"/>
    <col min="2" max="2" width="9.28125" style="0" bestFit="1" customWidth="1"/>
    <col min="3" max="3" width="10.421875" style="0" customWidth="1"/>
    <col min="4" max="4" width="16.421875" style="0" customWidth="1"/>
    <col min="5" max="5" width="8.00390625" style="0" bestFit="1" customWidth="1"/>
    <col min="6" max="6" width="5.00390625" style="0" bestFit="1" customWidth="1"/>
    <col min="7" max="7" width="11.421875" style="0" customWidth="1"/>
    <col min="8" max="8" width="12.8515625" style="0" customWidth="1"/>
    <col min="9" max="10" width="12.140625" style="0" bestFit="1" customWidth="1"/>
    <col min="11" max="11" width="9.8515625" style="0" customWidth="1"/>
    <col min="12" max="12" width="11.00390625" style="0" customWidth="1"/>
    <col min="13" max="13" width="10.57421875" style="0" customWidth="1"/>
    <col min="15" max="16" width="9.57421875" style="0" customWidth="1"/>
    <col min="17" max="17" width="10.140625" style="0" customWidth="1"/>
    <col min="18" max="18" width="11.7109375" style="0" customWidth="1"/>
    <col min="19" max="19" width="9.7109375" style="0" bestFit="1" customWidth="1"/>
  </cols>
  <sheetData>
    <row r="1" ht="13.5" thickBot="1"/>
    <row r="2" spans="4:18" ht="13.5" thickBot="1">
      <c r="D2" s="39"/>
      <c r="E2" s="33"/>
      <c r="F2" s="148" t="s">
        <v>41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34"/>
    </row>
    <row r="3" spans="4:18" ht="12.75">
      <c r="D3" s="40"/>
      <c r="E3" s="41"/>
      <c r="F3" s="1"/>
      <c r="G3" s="163" t="s">
        <v>68</v>
      </c>
      <c r="H3" s="149"/>
      <c r="I3" s="149"/>
      <c r="J3" s="149"/>
      <c r="K3" s="149"/>
      <c r="L3" s="149"/>
      <c r="M3" s="149"/>
      <c r="N3" s="149"/>
      <c r="O3" s="149"/>
      <c r="P3" s="149"/>
      <c r="Q3" s="164"/>
      <c r="R3" s="42"/>
    </row>
    <row r="4" spans="3:18" ht="13.5" thickBot="1">
      <c r="C4" s="3"/>
      <c r="D4" s="40"/>
      <c r="E4" s="41" t="s">
        <v>56</v>
      </c>
      <c r="F4" s="4" t="s">
        <v>0</v>
      </c>
      <c r="G4" s="28">
        <v>37151</v>
      </c>
      <c r="H4" s="29">
        <v>74249</v>
      </c>
      <c r="I4" s="29">
        <v>119857</v>
      </c>
      <c r="J4" s="29"/>
      <c r="K4" s="29"/>
      <c r="L4" s="29"/>
      <c r="M4" s="29"/>
      <c r="N4" s="29"/>
      <c r="O4" s="29"/>
      <c r="P4" s="29"/>
      <c r="Q4" s="30"/>
      <c r="R4" s="43" t="s">
        <v>1</v>
      </c>
    </row>
    <row r="5" spans="4:18" ht="12.75">
      <c r="D5" s="44" t="s">
        <v>2</v>
      </c>
      <c r="E5" s="57"/>
      <c r="F5" s="6" t="s">
        <v>24</v>
      </c>
      <c r="G5" s="59">
        <v>0.7</v>
      </c>
      <c r="H5" s="59">
        <v>0.3</v>
      </c>
      <c r="I5" s="59"/>
      <c r="J5" s="59"/>
      <c r="K5" s="59"/>
      <c r="L5" s="59"/>
      <c r="M5" s="59"/>
      <c r="N5" s="59"/>
      <c r="O5" s="59"/>
      <c r="P5" s="59"/>
      <c r="Q5" s="60"/>
      <c r="R5" s="45">
        <f aca="true" t="shared" si="0" ref="R5:R11">SUM(G5:Q5)</f>
        <v>1</v>
      </c>
    </row>
    <row r="6" spans="4:18" ht="12.75">
      <c r="D6" s="44" t="s">
        <v>3</v>
      </c>
      <c r="E6" s="57"/>
      <c r="F6" s="6" t="s">
        <v>25</v>
      </c>
      <c r="G6" s="59">
        <v>0.6</v>
      </c>
      <c r="H6" s="59">
        <v>0.33</v>
      </c>
      <c r="I6" s="59">
        <v>0.07</v>
      </c>
      <c r="J6" s="59"/>
      <c r="K6" s="59"/>
      <c r="L6" s="59"/>
      <c r="M6" s="59"/>
      <c r="N6" s="59"/>
      <c r="O6" s="59"/>
      <c r="P6" s="59"/>
      <c r="Q6" s="60"/>
      <c r="R6" s="45">
        <f t="shared" si="0"/>
        <v>1</v>
      </c>
    </row>
    <row r="7" spans="4:18" ht="12.75">
      <c r="D7" s="44" t="s">
        <v>4</v>
      </c>
      <c r="E7" s="57"/>
      <c r="F7" s="6" t="s">
        <v>29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45">
        <f t="shared" si="0"/>
        <v>0</v>
      </c>
    </row>
    <row r="8" spans="4:18" ht="12.75">
      <c r="D8" s="44" t="s">
        <v>19</v>
      </c>
      <c r="E8" s="57"/>
      <c r="F8" s="6" t="s">
        <v>26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45">
        <f t="shared" si="0"/>
        <v>0</v>
      </c>
    </row>
    <row r="9" spans="4:18" ht="12.75">
      <c r="D9" s="44" t="s">
        <v>20</v>
      </c>
      <c r="E9" s="57"/>
      <c r="F9" s="6" t="s">
        <v>27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45">
        <f t="shared" si="0"/>
        <v>0</v>
      </c>
    </row>
    <row r="10" spans="4:18" ht="12.75">
      <c r="D10" s="44" t="s">
        <v>22</v>
      </c>
      <c r="E10" s="57"/>
      <c r="F10" s="6" t="s">
        <v>28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45">
        <f t="shared" si="0"/>
        <v>0</v>
      </c>
    </row>
    <row r="11" spans="4:18" ht="13.5" thickBot="1">
      <c r="D11" s="46" t="s">
        <v>23</v>
      </c>
      <c r="E11" s="58"/>
      <c r="F11" s="47" t="s">
        <v>30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48">
        <f t="shared" si="0"/>
        <v>0</v>
      </c>
    </row>
    <row r="12" spans="3:4" ht="13.5" thickBot="1">
      <c r="C12" s="3"/>
      <c r="D12" s="3"/>
    </row>
    <row r="13" spans="1:18" ht="13.5" thickBot="1">
      <c r="A13" s="32"/>
      <c r="B13" s="33"/>
      <c r="C13" s="33"/>
      <c r="D13" s="33"/>
      <c r="E13" s="33"/>
      <c r="F13" s="33"/>
      <c r="G13" s="160" t="s">
        <v>68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34"/>
    </row>
    <row r="14" spans="1:18" ht="12.75">
      <c r="A14" s="35" t="s">
        <v>5</v>
      </c>
      <c r="B14" s="8" t="s">
        <v>6</v>
      </c>
      <c r="C14" s="8" t="s">
        <v>7</v>
      </c>
      <c r="D14" s="8" t="s">
        <v>21</v>
      </c>
      <c r="E14" s="8" t="s">
        <v>8</v>
      </c>
      <c r="F14" s="2" t="s">
        <v>0</v>
      </c>
      <c r="G14" s="31">
        <f aca="true" t="shared" si="1" ref="G14:Q14">+G4</f>
        <v>37151</v>
      </c>
      <c r="H14" s="31">
        <f t="shared" si="1"/>
        <v>74249</v>
      </c>
      <c r="I14" s="31">
        <f t="shared" si="1"/>
        <v>119857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1">
        <f t="shared" si="1"/>
        <v>0</v>
      </c>
      <c r="P14" s="31">
        <f t="shared" si="1"/>
        <v>0</v>
      </c>
      <c r="Q14" s="31">
        <f t="shared" si="1"/>
        <v>0</v>
      </c>
      <c r="R14" s="36" t="s">
        <v>1</v>
      </c>
    </row>
    <row r="15" spans="1:18" ht="12.75" customHeight="1">
      <c r="A15" s="49">
        <v>1104</v>
      </c>
      <c r="B15" s="50">
        <v>40396</v>
      </c>
      <c r="C15" s="50">
        <v>40409</v>
      </c>
      <c r="D15" s="51">
        <v>6674.33</v>
      </c>
      <c r="E15" s="52">
        <v>0.9</v>
      </c>
      <c r="F15" s="65" t="s">
        <v>24</v>
      </c>
      <c r="G15" s="66">
        <f aca="true" t="shared" si="2" ref="G15:Q15">IF($F15="A",G$5*$D15*$E15,IF($F15="B",G$6*$D15*$E15,IF($F15="C",G$7*$D15*$E15,IF($F15="d",G$8*$D15*$E15,IF($F15="e",G$9*$D15*$E15,IF($F15="F",G$10*$D15*$E15,IF($F15="G",G$11*$D15*$E24)))))))</f>
        <v>4204.8279</v>
      </c>
      <c r="H15" s="66">
        <f t="shared" si="2"/>
        <v>1802.0691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37">
        <f aca="true" t="shared" si="3" ref="R15:R24">SUM(G15:Q15)</f>
        <v>6006.897</v>
      </c>
    </row>
    <row r="16" spans="1:18" ht="12.75">
      <c r="A16" s="49">
        <v>1105</v>
      </c>
      <c r="B16" s="50">
        <f>+C15+1</f>
        <v>40410</v>
      </c>
      <c r="C16" s="50">
        <f>+B16+13</f>
        <v>40423</v>
      </c>
      <c r="D16" s="51">
        <v>6674.33</v>
      </c>
      <c r="E16" s="52">
        <v>1</v>
      </c>
      <c r="F16" s="65" t="s">
        <v>24</v>
      </c>
      <c r="G16" s="66">
        <f aca="true" t="shared" si="4" ref="G16:Q16">IF($F16="A",G$5*$D16*$E16,IF($F16="B",G$6*$D16*$E16,IF($F16="C",G$7*$D16*$E16,IF($F16="d",G$8*$D16*$E16,IF($F16="e",G$9*$D16*$E16,IF($F16="F",G$10*$D16*$E16,IF($F16="G",G$11*$D16*$E25)))))))</f>
        <v>4672.031</v>
      </c>
      <c r="H16" s="66">
        <f t="shared" si="4"/>
        <v>2002.299</v>
      </c>
      <c r="I16" s="66">
        <f t="shared" si="4"/>
        <v>0</v>
      </c>
      <c r="J16" s="66">
        <f t="shared" si="4"/>
        <v>0</v>
      </c>
      <c r="K16" s="66">
        <f t="shared" si="4"/>
        <v>0</v>
      </c>
      <c r="L16" s="66">
        <f t="shared" si="4"/>
        <v>0</v>
      </c>
      <c r="M16" s="66">
        <f t="shared" si="4"/>
        <v>0</v>
      </c>
      <c r="N16" s="66">
        <f t="shared" si="4"/>
        <v>0</v>
      </c>
      <c r="O16" s="66">
        <f t="shared" si="4"/>
        <v>0</v>
      </c>
      <c r="P16" s="66">
        <f t="shared" si="4"/>
        <v>0</v>
      </c>
      <c r="Q16" s="66">
        <f t="shared" si="4"/>
        <v>0</v>
      </c>
      <c r="R16" s="37">
        <f t="shared" si="3"/>
        <v>6674.33</v>
      </c>
    </row>
    <row r="17" spans="1:18" ht="12.75">
      <c r="A17" s="49">
        <v>1106</v>
      </c>
      <c r="B17" s="50">
        <f aca="true" t="shared" si="5" ref="B17:B24">+C16+1</f>
        <v>40424</v>
      </c>
      <c r="C17" s="50">
        <f aca="true" t="shared" si="6" ref="C17:C24">+B17+13</f>
        <v>40437</v>
      </c>
      <c r="D17" s="51">
        <v>6674.33</v>
      </c>
      <c r="E17" s="52">
        <v>1</v>
      </c>
      <c r="F17" s="65" t="s">
        <v>24</v>
      </c>
      <c r="G17" s="66">
        <f aca="true" t="shared" si="7" ref="G17:Q17">IF($F17="A",G$5*$D17*$E17,IF($F17="B",G$6*$D17*$E17,IF($F17="C",G$7*$D17*$E17,IF($F17="d",G$8*$D17*$E17,IF($F17="e",G$9*$D17*$E17,IF($F17="F",G$10*$D17*$E17,IF($F17="G",G$11*$D17*$E26)))))))</f>
        <v>4672.031</v>
      </c>
      <c r="H17" s="66">
        <f t="shared" si="7"/>
        <v>2002.299</v>
      </c>
      <c r="I17" s="66">
        <f t="shared" si="7"/>
        <v>0</v>
      </c>
      <c r="J17" s="66">
        <f t="shared" si="7"/>
        <v>0</v>
      </c>
      <c r="K17" s="66">
        <f t="shared" si="7"/>
        <v>0</v>
      </c>
      <c r="L17" s="66">
        <f t="shared" si="7"/>
        <v>0</v>
      </c>
      <c r="M17" s="66">
        <f t="shared" si="7"/>
        <v>0</v>
      </c>
      <c r="N17" s="66">
        <f t="shared" si="7"/>
        <v>0</v>
      </c>
      <c r="O17" s="66">
        <f t="shared" si="7"/>
        <v>0</v>
      </c>
      <c r="P17" s="66">
        <f t="shared" si="7"/>
        <v>0</v>
      </c>
      <c r="Q17" s="66">
        <f t="shared" si="7"/>
        <v>0</v>
      </c>
      <c r="R17" s="37">
        <f t="shared" si="3"/>
        <v>6674.33</v>
      </c>
    </row>
    <row r="18" spans="1:18" ht="12.75">
      <c r="A18" s="49">
        <v>1107</v>
      </c>
      <c r="B18" s="50">
        <f t="shared" si="5"/>
        <v>40438</v>
      </c>
      <c r="C18" s="50">
        <f t="shared" si="6"/>
        <v>40451</v>
      </c>
      <c r="D18" s="51">
        <v>6674.33</v>
      </c>
      <c r="E18" s="52">
        <v>1</v>
      </c>
      <c r="F18" s="65" t="s">
        <v>24</v>
      </c>
      <c r="G18" s="66">
        <f aca="true" t="shared" si="8" ref="G18:Q18">IF($F18="A",G$5*$D18*$E18,IF($F18="B",G$6*$D18*$E18,IF($F18="C",G$7*$D18*$E18,IF($F18="d",G$8*$D18*$E18,IF($F18="e",G$9*$D18*$E18,IF($F18="F",G$10*$D18*$E18,IF($F18="G",G$11*$D18*$E27)))))))</f>
        <v>4672.031</v>
      </c>
      <c r="H18" s="66">
        <f t="shared" si="8"/>
        <v>2002.299</v>
      </c>
      <c r="I18" s="66">
        <f t="shared" si="8"/>
        <v>0</v>
      </c>
      <c r="J18" s="66">
        <f t="shared" si="8"/>
        <v>0</v>
      </c>
      <c r="K18" s="66">
        <f t="shared" si="8"/>
        <v>0</v>
      </c>
      <c r="L18" s="66">
        <f t="shared" si="8"/>
        <v>0</v>
      </c>
      <c r="M18" s="66">
        <f t="shared" si="8"/>
        <v>0</v>
      </c>
      <c r="N18" s="66">
        <f t="shared" si="8"/>
        <v>0</v>
      </c>
      <c r="O18" s="66">
        <f t="shared" si="8"/>
        <v>0</v>
      </c>
      <c r="P18" s="66">
        <f t="shared" si="8"/>
        <v>0</v>
      </c>
      <c r="Q18" s="66">
        <f t="shared" si="8"/>
        <v>0</v>
      </c>
      <c r="R18" s="37">
        <f t="shared" si="3"/>
        <v>6674.33</v>
      </c>
    </row>
    <row r="19" spans="1:18" ht="12.75">
      <c r="A19" s="49">
        <v>1108</v>
      </c>
      <c r="B19" s="50">
        <f t="shared" si="5"/>
        <v>40452</v>
      </c>
      <c r="C19" s="50">
        <f t="shared" si="6"/>
        <v>40465</v>
      </c>
      <c r="D19" s="51">
        <v>6745.78</v>
      </c>
      <c r="E19" s="52">
        <v>1</v>
      </c>
      <c r="F19" s="65" t="s">
        <v>24</v>
      </c>
      <c r="G19" s="66">
        <f aca="true" t="shared" si="9" ref="G19:Q19">IF($F19="A",G$5*$D19*$E19,IF($F19="B",G$6*$D19*$E19,IF($F19="C",G$7*$D19*$E19,IF($F19="d",G$8*$D19*$E19,IF($F19="e",G$9*$D19*$E19,IF($F19="F",G$10*$D19*$E19,IF($F19="G",G$11*$D19*$E28)))))))</f>
        <v>4722.045999999999</v>
      </c>
      <c r="H19" s="66">
        <f t="shared" si="9"/>
        <v>2023.734</v>
      </c>
      <c r="I19" s="66">
        <f t="shared" si="9"/>
        <v>0</v>
      </c>
      <c r="J19" s="66">
        <f t="shared" si="9"/>
        <v>0</v>
      </c>
      <c r="K19" s="66">
        <f t="shared" si="9"/>
        <v>0</v>
      </c>
      <c r="L19" s="66">
        <f t="shared" si="9"/>
        <v>0</v>
      </c>
      <c r="M19" s="66">
        <f t="shared" si="9"/>
        <v>0</v>
      </c>
      <c r="N19" s="66">
        <f t="shared" si="9"/>
        <v>0</v>
      </c>
      <c r="O19" s="66">
        <f t="shared" si="9"/>
        <v>0</v>
      </c>
      <c r="P19" s="66">
        <f t="shared" si="9"/>
        <v>0</v>
      </c>
      <c r="Q19" s="66">
        <f t="shared" si="9"/>
        <v>0</v>
      </c>
      <c r="R19" s="37">
        <f t="shared" si="3"/>
        <v>6745.779999999999</v>
      </c>
    </row>
    <row r="20" spans="1:18" ht="12.75">
      <c r="A20" s="49">
        <v>1109</v>
      </c>
      <c r="B20" s="50">
        <f t="shared" si="5"/>
        <v>40466</v>
      </c>
      <c r="C20" s="50">
        <f t="shared" si="6"/>
        <v>40479</v>
      </c>
      <c r="D20" s="51">
        <v>6852.95</v>
      </c>
      <c r="E20" s="52">
        <v>1</v>
      </c>
      <c r="F20" s="65" t="s">
        <v>24</v>
      </c>
      <c r="G20" s="66">
        <f aca="true" t="shared" si="10" ref="G20:Q20">IF($F20="A",G$5*$D20*$E20,IF($F20="B",G$6*$D20*$E20,IF($F20="C",G$7*$D20*$E20,IF($F20="d",G$8*$D20*$E20,IF($F20="e",G$9*$D20*$E20,IF($F20="F",G$10*$D20*$E20,IF($F20="G",G$11*$D20*$E29)))))))</f>
        <v>4797.065</v>
      </c>
      <c r="H20" s="66">
        <f t="shared" si="10"/>
        <v>2055.8849999999998</v>
      </c>
      <c r="I20" s="66">
        <f t="shared" si="10"/>
        <v>0</v>
      </c>
      <c r="J20" s="66">
        <f t="shared" si="10"/>
        <v>0</v>
      </c>
      <c r="K20" s="66">
        <f t="shared" si="10"/>
        <v>0</v>
      </c>
      <c r="L20" s="66">
        <f t="shared" si="10"/>
        <v>0</v>
      </c>
      <c r="M20" s="66">
        <f t="shared" si="10"/>
        <v>0</v>
      </c>
      <c r="N20" s="66">
        <f t="shared" si="10"/>
        <v>0</v>
      </c>
      <c r="O20" s="66">
        <f t="shared" si="10"/>
        <v>0</v>
      </c>
      <c r="P20" s="66">
        <f t="shared" si="10"/>
        <v>0</v>
      </c>
      <c r="Q20" s="66">
        <f t="shared" si="10"/>
        <v>0</v>
      </c>
      <c r="R20" s="37">
        <f t="shared" si="3"/>
        <v>6852.949999999999</v>
      </c>
    </row>
    <row r="21" spans="1:18" ht="12.75">
      <c r="A21" s="49">
        <v>1110</v>
      </c>
      <c r="B21" s="50">
        <f t="shared" si="5"/>
        <v>40480</v>
      </c>
      <c r="C21" s="50">
        <f t="shared" si="6"/>
        <v>40493</v>
      </c>
      <c r="D21" s="51">
        <v>6904.81</v>
      </c>
      <c r="E21" s="52">
        <v>1</v>
      </c>
      <c r="F21" s="65" t="s">
        <v>24</v>
      </c>
      <c r="G21" s="66">
        <f aca="true" t="shared" si="11" ref="G21:Q21">IF($F21="A",G$5*$D21*$E21,IF($F21="B",G$6*$D21*$E21,IF($F21="C",G$7*$D21*$E21,IF($F21="d",G$8*$D21*$E21,IF($F21="e",G$9*$D21*$E21,IF($F21="F",G$10*$D21*$E21,IF($F21="G",G$11*$D21*$E30)))))))</f>
        <v>4833.367</v>
      </c>
      <c r="H21" s="66">
        <f t="shared" si="11"/>
        <v>2071.443</v>
      </c>
      <c r="I21" s="66">
        <f t="shared" si="11"/>
        <v>0</v>
      </c>
      <c r="J21" s="66">
        <f t="shared" si="11"/>
        <v>0</v>
      </c>
      <c r="K21" s="66">
        <f t="shared" si="11"/>
        <v>0</v>
      </c>
      <c r="L21" s="66">
        <f t="shared" si="11"/>
        <v>0</v>
      </c>
      <c r="M21" s="66">
        <f t="shared" si="11"/>
        <v>0</v>
      </c>
      <c r="N21" s="66">
        <f t="shared" si="11"/>
        <v>0</v>
      </c>
      <c r="O21" s="66">
        <f t="shared" si="11"/>
        <v>0</v>
      </c>
      <c r="P21" s="66">
        <f t="shared" si="11"/>
        <v>0</v>
      </c>
      <c r="Q21" s="66">
        <f t="shared" si="11"/>
        <v>0</v>
      </c>
      <c r="R21" s="37">
        <f t="shared" si="3"/>
        <v>6904.81</v>
      </c>
    </row>
    <row r="22" spans="1:18" ht="12.75">
      <c r="A22" s="49">
        <v>1111</v>
      </c>
      <c r="B22" s="50">
        <f t="shared" si="5"/>
        <v>40494</v>
      </c>
      <c r="C22" s="50">
        <f t="shared" si="6"/>
        <v>40507</v>
      </c>
      <c r="D22" s="51">
        <v>6874.56</v>
      </c>
      <c r="E22" s="52">
        <v>1</v>
      </c>
      <c r="F22" s="65" t="s">
        <v>24</v>
      </c>
      <c r="G22" s="66">
        <f aca="true" t="shared" si="12" ref="G22:Q22">IF($F22="A",G$5*$D22*$E22,IF($F22="B",G$6*$D22*$E22,IF($F22="C",G$7*$D22*$E22,IF($F22="d",G$8*$D22*$E22,IF($F22="e",G$9*$D22*$E22,IF($F22="F",G$10*$D22*$E22,IF($F22="G",G$11*$D22*$E31)))))))</f>
        <v>4812.192</v>
      </c>
      <c r="H22" s="66">
        <f t="shared" si="12"/>
        <v>2062.368</v>
      </c>
      <c r="I22" s="66">
        <f t="shared" si="12"/>
        <v>0</v>
      </c>
      <c r="J22" s="66">
        <f t="shared" si="12"/>
        <v>0</v>
      </c>
      <c r="K22" s="66">
        <f t="shared" si="12"/>
        <v>0</v>
      </c>
      <c r="L22" s="66">
        <f t="shared" si="12"/>
        <v>0</v>
      </c>
      <c r="M22" s="66">
        <f t="shared" si="12"/>
        <v>0</v>
      </c>
      <c r="N22" s="66">
        <f t="shared" si="12"/>
        <v>0</v>
      </c>
      <c r="O22" s="66">
        <f t="shared" si="12"/>
        <v>0</v>
      </c>
      <c r="P22" s="66">
        <f t="shared" si="12"/>
        <v>0</v>
      </c>
      <c r="Q22" s="66">
        <f t="shared" si="12"/>
        <v>0</v>
      </c>
      <c r="R22" s="37">
        <f t="shared" si="3"/>
        <v>6874.5599999999995</v>
      </c>
    </row>
    <row r="23" spans="1:18" ht="12.75">
      <c r="A23" s="49">
        <v>1112</v>
      </c>
      <c r="B23" s="50">
        <f t="shared" si="5"/>
        <v>40508</v>
      </c>
      <c r="C23" s="50">
        <f t="shared" si="6"/>
        <v>40521</v>
      </c>
      <c r="D23" s="51">
        <v>6874.56</v>
      </c>
      <c r="E23" s="52">
        <v>1</v>
      </c>
      <c r="F23" s="130" t="s">
        <v>25</v>
      </c>
      <c r="G23" s="66">
        <f>IF($F23="A",G$5*$D23*$E23,IF($F23="B",G$6*$D23*$E23,IF($F23="C",G$7*$D23*$E23,IF($F23="d",G$8*$D23*$E23,IF($F23="e",G$9*$D23*$E23,IF($F23="F",G$10*$D23*$E23,IF($F23="G",G$11*$D23*$E23)))))))</f>
        <v>4124.736</v>
      </c>
      <c r="H23" s="66">
        <f aca="true" t="shared" si="13" ref="H23:Q23">IF($F23="A",H$5*$D23*$E23,IF($F23="B",H$6*$D23*$E23,IF($F23="C",H$7*$D23*$E23,IF($F23="d",H$8*$D23*$E23,IF($F23="e",H$9*$D23*$E23,IF($F23="F",H$10*$D23*$E23,IF($F23="G",H$11*$D23*$E23)))))))</f>
        <v>2268.6048</v>
      </c>
      <c r="I23" s="66">
        <f t="shared" si="13"/>
        <v>481.21920000000006</v>
      </c>
      <c r="J23" s="66">
        <f t="shared" si="13"/>
        <v>0</v>
      </c>
      <c r="K23" s="66">
        <f t="shared" si="13"/>
        <v>0</v>
      </c>
      <c r="L23" s="66">
        <f t="shared" si="13"/>
        <v>0</v>
      </c>
      <c r="M23" s="66">
        <f t="shared" si="13"/>
        <v>0</v>
      </c>
      <c r="N23" s="66">
        <f t="shared" si="13"/>
        <v>0</v>
      </c>
      <c r="O23" s="66">
        <f t="shared" si="13"/>
        <v>0</v>
      </c>
      <c r="P23" s="66">
        <f t="shared" si="13"/>
        <v>0</v>
      </c>
      <c r="Q23" s="66">
        <f t="shared" si="13"/>
        <v>0</v>
      </c>
      <c r="R23" s="37">
        <f t="shared" si="3"/>
        <v>6874.56</v>
      </c>
    </row>
    <row r="24" spans="1:18" ht="13.5" thickBot="1">
      <c r="A24" s="53">
        <v>1113</v>
      </c>
      <c r="B24" s="54">
        <f t="shared" si="5"/>
        <v>40522</v>
      </c>
      <c r="C24" s="54">
        <f t="shared" si="6"/>
        <v>40535</v>
      </c>
      <c r="D24" s="55">
        <v>6874.56</v>
      </c>
      <c r="E24" s="56">
        <v>0.8</v>
      </c>
      <c r="F24" s="67" t="s">
        <v>25</v>
      </c>
      <c r="G24" s="68">
        <f aca="true" t="shared" si="14" ref="G24:Q24">IF($F24="A",G$5*$D24*$E24,IF($F24="B",G$6*$D24*$E24,IF($F24="C",G$7*$D24*$E24,IF($F24="d",G$8*$D24*$E24,IF($F24="e",G$9*$D24*$E24,IF($F24="F",G$10*$D24*$E24,IF($F24="G",G$11*$D24*$E24)))))))</f>
        <v>3299.7888000000003</v>
      </c>
      <c r="H24" s="68">
        <f t="shared" si="14"/>
        <v>1814.8838400000002</v>
      </c>
      <c r="I24" s="68">
        <f t="shared" si="14"/>
        <v>384.9753600000001</v>
      </c>
      <c r="J24" s="68">
        <f t="shared" si="14"/>
        <v>0</v>
      </c>
      <c r="K24" s="68">
        <f t="shared" si="14"/>
        <v>0</v>
      </c>
      <c r="L24" s="68">
        <f t="shared" si="14"/>
        <v>0</v>
      </c>
      <c r="M24" s="68">
        <f t="shared" si="14"/>
        <v>0</v>
      </c>
      <c r="N24" s="68">
        <f t="shared" si="14"/>
        <v>0</v>
      </c>
      <c r="O24" s="68">
        <f t="shared" si="14"/>
        <v>0</v>
      </c>
      <c r="P24" s="68">
        <f t="shared" si="14"/>
        <v>0</v>
      </c>
      <c r="Q24" s="68">
        <f t="shared" si="14"/>
        <v>0</v>
      </c>
      <c r="R24" s="38">
        <f t="shared" si="3"/>
        <v>5499.648000000001</v>
      </c>
    </row>
    <row r="25" spans="1:18" ht="12.75">
      <c r="A25" s="15"/>
      <c r="B25" s="16"/>
      <c r="C25" s="16"/>
      <c r="D25" s="16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15"/>
      <c r="B26" s="16"/>
      <c r="C26" s="16"/>
      <c r="D26" s="16"/>
      <c r="E26" s="9" t="s">
        <v>1</v>
      </c>
      <c r="F26" s="9"/>
      <c r="G26" s="10">
        <f aca="true" t="shared" si="15" ref="G26:Q26">SUM(G15:G25)</f>
        <v>44810.115699999995</v>
      </c>
      <c r="H26" s="10">
        <f t="shared" si="15"/>
        <v>20105.884739999998</v>
      </c>
      <c r="I26" s="10">
        <f t="shared" si="15"/>
        <v>866.1945600000001</v>
      </c>
      <c r="J26" s="10">
        <f t="shared" si="15"/>
        <v>0</v>
      </c>
      <c r="K26" s="10">
        <f t="shared" si="15"/>
        <v>0</v>
      </c>
      <c r="L26" s="10">
        <f t="shared" si="15"/>
        <v>0</v>
      </c>
      <c r="M26" s="10">
        <f t="shared" si="15"/>
        <v>0</v>
      </c>
      <c r="N26" s="10">
        <f t="shared" si="15"/>
        <v>0</v>
      </c>
      <c r="O26" s="10">
        <f t="shared" si="15"/>
        <v>0</v>
      </c>
      <c r="P26" s="10">
        <f t="shared" si="15"/>
        <v>0</v>
      </c>
      <c r="Q26" s="10">
        <f t="shared" si="15"/>
        <v>0</v>
      </c>
      <c r="R26" s="10">
        <f>SUM(G26:Q26)</f>
        <v>65782.19499999999</v>
      </c>
    </row>
    <row r="27" spans="1:18" ht="12.75">
      <c r="A27" s="15"/>
      <c r="B27" s="16"/>
      <c r="C27" s="16"/>
      <c r="D27" s="16"/>
      <c r="E27" s="9" t="s">
        <v>9</v>
      </c>
      <c r="F27" s="9"/>
      <c r="G27" s="7">
        <f aca="true" t="shared" si="16" ref="G27:Q27">+G26/$R$26</f>
        <v>0.6811891226797768</v>
      </c>
      <c r="H27" s="7">
        <f t="shared" si="16"/>
        <v>0.30564326319606694</v>
      </c>
      <c r="I27" s="7">
        <f t="shared" si="16"/>
        <v>0.013167614124156244</v>
      </c>
      <c r="J27" s="7">
        <f t="shared" si="16"/>
        <v>0</v>
      </c>
      <c r="K27" s="7">
        <f t="shared" si="16"/>
        <v>0</v>
      </c>
      <c r="L27" s="7">
        <f t="shared" si="16"/>
        <v>0</v>
      </c>
      <c r="M27" s="7">
        <f t="shared" si="16"/>
        <v>0</v>
      </c>
      <c r="N27" s="7">
        <f t="shared" si="16"/>
        <v>0</v>
      </c>
      <c r="O27" s="7">
        <f t="shared" si="16"/>
        <v>0</v>
      </c>
      <c r="P27" s="7">
        <f t="shared" si="16"/>
        <v>0</v>
      </c>
      <c r="Q27" s="7">
        <f t="shared" si="16"/>
        <v>0</v>
      </c>
      <c r="R27" s="11">
        <f>SUM(G27:Q27)</f>
        <v>1</v>
      </c>
    </row>
    <row r="28" spans="1:18" ht="12.75">
      <c r="A28" s="15"/>
      <c r="B28" s="16"/>
      <c r="C28" s="16"/>
      <c r="D28" s="16"/>
      <c r="E28" s="9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15"/>
      <c r="B29" s="16"/>
      <c r="C29" s="16"/>
      <c r="D29" s="16"/>
      <c r="E29" s="9" t="s">
        <v>18</v>
      </c>
      <c r="F29" s="9"/>
      <c r="G29" s="14">
        <f>ROUND(G27,5)</f>
        <v>0.68119</v>
      </c>
      <c r="H29" s="14">
        <f aca="true" t="shared" si="17" ref="H29:Q29">ROUND(H27,5)</f>
        <v>0.30564</v>
      </c>
      <c r="I29" s="14">
        <f t="shared" si="17"/>
        <v>0.01317</v>
      </c>
      <c r="J29" s="14">
        <f t="shared" si="17"/>
        <v>0</v>
      </c>
      <c r="K29" s="14">
        <f t="shared" si="17"/>
        <v>0</v>
      </c>
      <c r="L29" s="14">
        <f t="shared" si="17"/>
        <v>0</v>
      </c>
      <c r="M29" s="14">
        <f t="shared" si="17"/>
        <v>0</v>
      </c>
      <c r="N29" s="14">
        <f t="shared" si="17"/>
        <v>0</v>
      </c>
      <c r="O29" s="14">
        <f t="shared" si="17"/>
        <v>0</v>
      </c>
      <c r="P29" s="14">
        <f t="shared" si="17"/>
        <v>0</v>
      </c>
      <c r="Q29" s="14">
        <f t="shared" si="17"/>
        <v>0</v>
      </c>
      <c r="R29" s="14">
        <f>SUM(G29:Q29)</f>
        <v>1</v>
      </c>
    </row>
    <row r="30" spans="1:18" ht="12.75">
      <c r="A30" s="15"/>
      <c r="B30" s="16"/>
      <c r="C30" s="16"/>
      <c r="D30" s="16"/>
      <c r="E30" s="19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3.5" thickBot="1">
      <c r="A31" s="15"/>
      <c r="B31" s="16"/>
      <c r="C31" s="16"/>
      <c r="D31" s="16"/>
      <c r="E31" s="9"/>
      <c r="F31" s="9" t="s">
        <v>55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8" t="s">
        <v>1</v>
      </c>
    </row>
    <row r="32" spans="1:18" ht="12.75">
      <c r="A32" s="151" t="s">
        <v>43</v>
      </c>
      <c r="B32" s="152"/>
      <c r="C32" s="152"/>
      <c r="D32" s="153"/>
      <c r="E32" s="12" t="s">
        <v>10</v>
      </c>
      <c r="F32" s="63"/>
      <c r="G32" s="64"/>
      <c r="H32" s="64">
        <v>-3952.94</v>
      </c>
      <c r="I32" s="64">
        <v>3952.94</v>
      </c>
      <c r="J32" s="64"/>
      <c r="K32" s="64"/>
      <c r="L32" s="64"/>
      <c r="M32" s="64"/>
      <c r="N32" s="64"/>
      <c r="O32" s="64"/>
      <c r="P32" s="64"/>
      <c r="Q32" s="64"/>
      <c r="R32" s="10">
        <f>SUM(G32:Q32)</f>
        <v>0</v>
      </c>
    </row>
    <row r="33" spans="1:18" ht="12.75">
      <c r="A33" s="154"/>
      <c r="B33" s="155"/>
      <c r="C33" s="155"/>
      <c r="D33" s="156"/>
      <c r="E33" s="12" t="s">
        <v>11</v>
      </c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10">
        <f>SUM(G33:Q33)</f>
        <v>0</v>
      </c>
    </row>
    <row r="34" spans="1:18" ht="12.75">
      <c r="A34" s="154"/>
      <c r="B34" s="155"/>
      <c r="C34" s="155"/>
      <c r="D34" s="156"/>
      <c r="E34" s="12" t="s">
        <v>12</v>
      </c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10">
        <f aca="true" t="shared" si="18" ref="R34:R44">SUM(G34:Q34)</f>
        <v>0</v>
      </c>
    </row>
    <row r="35" spans="1:18" ht="12.75">
      <c r="A35" s="154"/>
      <c r="B35" s="155"/>
      <c r="C35" s="155"/>
      <c r="D35" s="156"/>
      <c r="E35" s="12" t="s">
        <v>13</v>
      </c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10">
        <f t="shared" si="18"/>
        <v>0</v>
      </c>
    </row>
    <row r="36" spans="1:18" ht="12.75">
      <c r="A36" s="154"/>
      <c r="B36" s="155"/>
      <c r="C36" s="155"/>
      <c r="D36" s="156"/>
      <c r="E36" s="12" t="s">
        <v>14</v>
      </c>
      <c r="F36" s="63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10">
        <f t="shared" si="18"/>
        <v>0</v>
      </c>
    </row>
    <row r="37" spans="1:18" ht="12.75">
      <c r="A37" s="154"/>
      <c r="B37" s="155"/>
      <c r="C37" s="155"/>
      <c r="D37" s="156"/>
      <c r="E37" s="12" t="s">
        <v>31</v>
      </c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10">
        <f t="shared" si="18"/>
        <v>0</v>
      </c>
    </row>
    <row r="38" spans="1:18" ht="12.75">
      <c r="A38" s="154"/>
      <c r="B38" s="155"/>
      <c r="C38" s="155"/>
      <c r="D38" s="156"/>
      <c r="E38" s="12" t="s">
        <v>32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10">
        <f t="shared" si="18"/>
        <v>0</v>
      </c>
    </row>
    <row r="39" spans="1:18" ht="12.75">
      <c r="A39" s="154"/>
      <c r="B39" s="155"/>
      <c r="C39" s="155"/>
      <c r="D39" s="156"/>
      <c r="E39" s="12" t="s">
        <v>33</v>
      </c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10">
        <f t="shared" si="18"/>
        <v>0</v>
      </c>
    </row>
    <row r="40" spans="1:18" ht="12.75">
      <c r="A40" s="154"/>
      <c r="B40" s="155"/>
      <c r="C40" s="155"/>
      <c r="D40" s="156"/>
      <c r="E40" s="12" t="s">
        <v>34</v>
      </c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10">
        <f t="shared" si="18"/>
        <v>0</v>
      </c>
    </row>
    <row r="41" spans="1:18" ht="12.75">
      <c r="A41" s="154"/>
      <c r="B41" s="155"/>
      <c r="C41" s="155"/>
      <c r="D41" s="156"/>
      <c r="E41" s="12" t="s">
        <v>35</v>
      </c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10">
        <f t="shared" si="18"/>
        <v>0</v>
      </c>
    </row>
    <row r="42" spans="1:18" ht="12.75">
      <c r="A42" s="154"/>
      <c r="B42" s="155"/>
      <c r="C42" s="155"/>
      <c r="D42" s="156"/>
      <c r="E42" s="12" t="s">
        <v>36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10">
        <f t="shared" si="18"/>
        <v>0</v>
      </c>
    </row>
    <row r="43" spans="1:18" ht="12.75">
      <c r="A43" s="154"/>
      <c r="B43" s="155"/>
      <c r="C43" s="155"/>
      <c r="D43" s="156"/>
      <c r="E43" s="12" t="s">
        <v>37</v>
      </c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10">
        <f t="shared" si="18"/>
        <v>0</v>
      </c>
    </row>
    <row r="44" spans="1:18" ht="12.75">
      <c r="A44" s="154"/>
      <c r="B44" s="155"/>
      <c r="C44" s="155"/>
      <c r="D44" s="156"/>
      <c r="E44" s="12" t="s">
        <v>38</v>
      </c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10">
        <f t="shared" si="18"/>
        <v>0</v>
      </c>
    </row>
    <row r="45" spans="1:18" ht="12.75">
      <c r="A45" s="154"/>
      <c r="B45" s="155"/>
      <c r="C45" s="155"/>
      <c r="D45" s="156"/>
      <c r="E45" s="12" t="s">
        <v>39</v>
      </c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10">
        <f>SUM(G45:Q45)</f>
        <v>0</v>
      </c>
    </row>
    <row r="46" spans="1:18" ht="13.5" thickBot="1">
      <c r="A46" s="157"/>
      <c r="B46" s="158"/>
      <c r="C46" s="158"/>
      <c r="D46" s="159"/>
      <c r="E46" s="12" t="s">
        <v>40</v>
      </c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10">
        <f>SUM(G46:Q46)</f>
        <v>0</v>
      </c>
    </row>
    <row r="47" spans="1:18" ht="12.75">
      <c r="A47" s="17"/>
      <c r="B47" s="17"/>
      <c r="C47" s="17"/>
      <c r="D47" s="17"/>
      <c r="E47" s="12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15"/>
      <c r="B48" s="16"/>
      <c r="C48" s="16"/>
      <c r="D48" s="16"/>
      <c r="E48" s="9" t="s">
        <v>15</v>
      </c>
      <c r="F48" s="9"/>
      <c r="G48" s="10">
        <f aca="true" t="shared" si="19" ref="G48:Q48">SUM(G32:G46)</f>
        <v>0</v>
      </c>
      <c r="H48" s="10">
        <f t="shared" si="19"/>
        <v>-3952.94</v>
      </c>
      <c r="I48" s="10">
        <f t="shared" si="19"/>
        <v>3952.94</v>
      </c>
      <c r="J48" s="10">
        <f t="shared" si="19"/>
        <v>0</v>
      </c>
      <c r="K48" s="10">
        <f t="shared" si="19"/>
        <v>0</v>
      </c>
      <c r="L48" s="10">
        <f t="shared" si="19"/>
        <v>0</v>
      </c>
      <c r="M48" s="10">
        <f t="shared" si="19"/>
        <v>0</v>
      </c>
      <c r="N48" s="10">
        <f t="shared" si="19"/>
        <v>0</v>
      </c>
      <c r="O48" s="10">
        <f t="shared" si="19"/>
        <v>0</v>
      </c>
      <c r="P48" s="10">
        <f t="shared" si="19"/>
        <v>0</v>
      </c>
      <c r="Q48" s="10">
        <f t="shared" si="19"/>
        <v>0</v>
      </c>
      <c r="R48" s="10">
        <f>SUM(G48:Q48)</f>
        <v>0</v>
      </c>
    </row>
    <row r="49" spans="1:18" ht="12.75">
      <c r="A49" s="15"/>
      <c r="B49" s="16"/>
      <c r="C49" s="16"/>
      <c r="D49" s="16"/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5"/>
      <c r="B50" s="16"/>
      <c r="C50" s="16"/>
      <c r="D50" s="16"/>
      <c r="E50" s="9" t="s">
        <v>16</v>
      </c>
      <c r="F50" s="9"/>
      <c r="G50" s="10">
        <f aca="true" t="shared" si="20" ref="G50:Q50">+G26+G48</f>
        <v>44810.115699999995</v>
      </c>
      <c r="H50" s="10">
        <f t="shared" si="20"/>
        <v>16152.944739999997</v>
      </c>
      <c r="I50" s="10">
        <f t="shared" si="20"/>
        <v>4819.13456</v>
      </c>
      <c r="J50" s="10">
        <f t="shared" si="20"/>
        <v>0</v>
      </c>
      <c r="K50" s="10">
        <f t="shared" si="20"/>
        <v>0</v>
      </c>
      <c r="L50" s="10">
        <f t="shared" si="20"/>
        <v>0</v>
      </c>
      <c r="M50" s="10">
        <f t="shared" si="20"/>
        <v>0</v>
      </c>
      <c r="N50" s="10">
        <f t="shared" si="20"/>
        <v>0</v>
      </c>
      <c r="O50" s="10">
        <f t="shared" si="20"/>
        <v>0</v>
      </c>
      <c r="P50" s="10">
        <f t="shared" si="20"/>
        <v>0</v>
      </c>
      <c r="Q50" s="10">
        <f t="shared" si="20"/>
        <v>0</v>
      </c>
      <c r="R50" s="10">
        <f>SUM(G50:Q50)</f>
        <v>65782.19499999999</v>
      </c>
    </row>
    <row r="51" spans="1:18" ht="12.75">
      <c r="A51" s="15"/>
      <c r="B51" s="16"/>
      <c r="C51" s="16"/>
      <c r="D51" s="16"/>
      <c r="E51" s="9" t="s">
        <v>17</v>
      </c>
      <c r="F51" s="9"/>
      <c r="G51" s="7">
        <f aca="true" t="shared" si="21" ref="G51:Q51">+G50/$R$50</f>
        <v>0.6811891226797768</v>
      </c>
      <c r="H51" s="7">
        <f t="shared" si="21"/>
        <v>0.24555192693098793</v>
      </c>
      <c r="I51" s="7">
        <f t="shared" si="21"/>
        <v>0.07325895038923527</v>
      </c>
      <c r="J51" s="7">
        <f t="shared" si="21"/>
        <v>0</v>
      </c>
      <c r="K51" s="7">
        <f t="shared" si="21"/>
        <v>0</v>
      </c>
      <c r="L51" s="7">
        <f t="shared" si="21"/>
        <v>0</v>
      </c>
      <c r="M51" s="7">
        <f t="shared" si="21"/>
        <v>0</v>
      </c>
      <c r="N51" s="7">
        <f t="shared" si="21"/>
        <v>0</v>
      </c>
      <c r="O51" s="7">
        <f t="shared" si="21"/>
        <v>0</v>
      </c>
      <c r="P51" s="7">
        <f t="shared" si="21"/>
        <v>0</v>
      </c>
      <c r="Q51" s="7">
        <f t="shared" si="21"/>
        <v>0</v>
      </c>
      <c r="R51" s="11">
        <f>SUM(G51:Q51)</f>
        <v>1</v>
      </c>
    </row>
    <row r="52" spans="1:18" ht="12.75">
      <c r="A52" s="15"/>
      <c r="B52" s="16"/>
      <c r="C52" s="16"/>
      <c r="D52" s="16"/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.75">
      <c r="A53" s="15"/>
      <c r="B53" s="16"/>
      <c r="C53" s="16"/>
      <c r="D53" s="16"/>
      <c r="E53" s="9" t="s">
        <v>18</v>
      </c>
      <c r="F53" s="9"/>
      <c r="G53" s="13">
        <f aca="true" t="shared" si="22" ref="G53:Q53">ROUND(G51,4)</f>
        <v>0.6812</v>
      </c>
      <c r="H53" s="13">
        <f t="shared" si="22"/>
        <v>0.2456</v>
      </c>
      <c r="I53" s="13">
        <f t="shared" si="22"/>
        <v>0.0733</v>
      </c>
      <c r="J53" s="13">
        <f t="shared" si="22"/>
        <v>0</v>
      </c>
      <c r="K53" s="13">
        <f t="shared" si="22"/>
        <v>0</v>
      </c>
      <c r="L53" s="13">
        <f t="shared" si="22"/>
        <v>0</v>
      </c>
      <c r="M53" s="13">
        <f t="shared" si="22"/>
        <v>0</v>
      </c>
      <c r="N53" s="13">
        <f t="shared" si="22"/>
        <v>0</v>
      </c>
      <c r="O53" s="13">
        <f t="shared" si="22"/>
        <v>0</v>
      </c>
      <c r="P53" s="13">
        <f>ROUND(P51,4)</f>
        <v>0</v>
      </c>
      <c r="Q53" s="13">
        <f t="shared" si="22"/>
        <v>0</v>
      </c>
      <c r="R53" s="13">
        <f>SUM(G53:Q53)</f>
        <v>1.0001</v>
      </c>
    </row>
    <row r="59" ht="12.75" customHeight="1"/>
  </sheetData>
  <sheetProtection/>
  <mergeCells count="4">
    <mergeCell ref="F2:Q2"/>
    <mergeCell ref="G3:Q3"/>
    <mergeCell ref="G13:Q13"/>
    <mergeCell ref="A32:D4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8.140625" style="0" customWidth="1"/>
    <col min="2" max="2" width="9.28125" style="0" bestFit="1" customWidth="1"/>
    <col min="3" max="3" width="10.421875" style="0" customWidth="1"/>
    <col min="4" max="4" width="16.421875" style="0" customWidth="1"/>
    <col min="5" max="5" width="8.00390625" style="0" bestFit="1" customWidth="1"/>
    <col min="6" max="6" width="5.00390625" style="0" bestFit="1" customWidth="1"/>
    <col min="7" max="7" width="11.421875" style="0" customWidth="1"/>
    <col min="8" max="8" width="12.8515625" style="0" customWidth="1"/>
    <col min="9" max="10" width="12.140625" style="0" bestFit="1" customWidth="1"/>
    <col min="11" max="11" width="9.8515625" style="0" customWidth="1"/>
    <col min="12" max="12" width="11.00390625" style="0" customWidth="1"/>
    <col min="13" max="13" width="10.57421875" style="0" customWidth="1"/>
    <col min="15" max="16" width="9.57421875" style="0" customWidth="1"/>
    <col min="17" max="17" width="10.140625" style="0" customWidth="1"/>
    <col min="18" max="18" width="11.7109375" style="0" customWidth="1"/>
    <col min="19" max="19" width="9.7109375" style="0" bestFit="1" customWidth="1"/>
  </cols>
  <sheetData>
    <row r="1" ht="13.5" thickBot="1"/>
    <row r="2" spans="4:18" ht="13.5" thickBot="1">
      <c r="D2" s="39"/>
      <c r="E2" s="33"/>
      <c r="F2" s="148" t="s">
        <v>41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34"/>
    </row>
    <row r="3" spans="4:18" ht="12.75">
      <c r="D3" s="40"/>
      <c r="E3" s="41"/>
      <c r="F3" s="1"/>
      <c r="G3" s="163" t="s">
        <v>68</v>
      </c>
      <c r="H3" s="149"/>
      <c r="I3" s="149"/>
      <c r="J3" s="149"/>
      <c r="K3" s="149"/>
      <c r="L3" s="149"/>
      <c r="M3" s="149"/>
      <c r="N3" s="149"/>
      <c r="O3" s="149"/>
      <c r="P3" s="149"/>
      <c r="Q3" s="164"/>
      <c r="R3" s="42"/>
    </row>
    <row r="4" spans="3:18" ht="13.5" thickBot="1">
      <c r="C4" s="3"/>
      <c r="D4" s="40"/>
      <c r="E4" s="41" t="s">
        <v>56</v>
      </c>
      <c r="F4" s="4" t="s">
        <v>0</v>
      </c>
      <c r="G4" s="28">
        <v>37456</v>
      </c>
      <c r="H4" s="29">
        <v>74249</v>
      </c>
      <c r="I4" s="29">
        <v>19857</v>
      </c>
      <c r="J4" s="29"/>
      <c r="K4" s="29"/>
      <c r="L4" s="29"/>
      <c r="M4" s="29"/>
      <c r="N4" s="29"/>
      <c r="O4" s="29"/>
      <c r="P4" s="29"/>
      <c r="Q4" s="30"/>
      <c r="R4" s="43" t="s">
        <v>1</v>
      </c>
    </row>
    <row r="5" spans="4:18" ht="12.75">
      <c r="D5" s="44" t="s">
        <v>2</v>
      </c>
      <c r="E5" s="57"/>
      <c r="F5" s="6" t="s">
        <v>24</v>
      </c>
      <c r="G5" s="59">
        <v>0.7</v>
      </c>
      <c r="H5" s="59">
        <v>0.3</v>
      </c>
      <c r="I5" s="59"/>
      <c r="J5" s="59"/>
      <c r="K5" s="59"/>
      <c r="L5" s="59"/>
      <c r="M5" s="59"/>
      <c r="N5" s="59"/>
      <c r="O5" s="59"/>
      <c r="P5" s="59"/>
      <c r="Q5" s="60"/>
      <c r="R5" s="45">
        <f aca="true" t="shared" si="0" ref="R5:R11">SUM(G5:Q5)</f>
        <v>1</v>
      </c>
    </row>
    <row r="6" spans="4:18" ht="12.75">
      <c r="D6" s="44" t="s">
        <v>3</v>
      </c>
      <c r="E6" s="57"/>
      <c r="F6" s="6" t="s">
        <v>25</v>
      </c>
      <c r="G6" s="59">
        <v>0.6</v>
      </c>
      <c r="H6" s="59">
        <v>0.33</v>
      </c>
      <c r="I6" s="59">
        <v>0.07</v>
      </c>
      <c r="J6" s="59"/>
      <c r="K6" s="59"/>
      <c r="L6" s="59"/>
      <c r="M6" s="59"/>
      <c r="N6" s="59"/>
      <c r="O6" s="59"/>
      <c r="P6" s="59"/>
      <c r="Q6" s="60"/>
      <c r="R6" s="45">
        <f t="shared" si="0"/>
        <v>1</v>
      </c>
    </row>
    <row r="7" spans="4:18" ht="12.75">
      <c r="D7" s="44" t="s">
        <v>4</v>
      </c>
      <c r="E7" s="57"/>
      <c r="F7" s="6" t="s">
        <v>29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45">
        <f t="shared" si="0"/>
        <v>0</v>
      </c>
    </row>
    <row r="8" spans="4:18" ht="12.75">
      <c r="D8" s="44" t="s">
        <v>19</v>
      </c>
      <c r="E8" s="57"/>
      <c r="F8" s="6" t="s">
        <v>26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45">
        <f t="shared" si="0"/>
        <v>0</v>
      </c>
    </row>
    <row r="9" spans="4:18" ht="12.75">
      <c r="D9" s="44" t="s">
        <v>20</v>
      </c>
      <c r="E9" s="57"/>
      <c r="F9" s="6" t="s">
        <v>27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45">
        <f t="shared" si="0"/>
        <v>0</v>
      </c>
    </row>
    <row r="10" spans="4:18" ht="12.75">
      <c r="D10" s="44" t="s">
        <v>22</v>
      </c>
      <c r="E10" s="57"/>
      <c r="F10" s="6" t="s">
        <v>28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45">
        <f t="shared" si="0"/>
        <v>0</v>
      </c>
    </row>
    <row r="11" spans="4:18" ht="13.5" thickBot="1">
      <c r="D11" s="46" t="s">
        <v>23</v>
      </c>
      <c r="E11" s="58"/>
      <c r="F11" s="47" t="s">
        <v>30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48">
        <f t="shared" si="0"/>
        <v>0</v>
      </c>
    </row>
    <row r="12" spans="3:4" ht="13.5" thickBot="1">
      <c r="C12" s="3"/>
      <c r="D12" s="3"/>
    </row>
    <row r="13" spans="1:18" ht="13.5" thickBot="1">
      <c r="A13" s="32"/>
      <c r="B13" s="33"/>
      <c r="C13" s="33"/>
      <c r="D13" s="33"/>
      <c r="E13" s="33"/>
      <c r="F13" s="33"/>
      <c r="G13" s="160" t="s">
        <v>68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34"/>
    </row>
    <row r="14" spans="1:18" ht="12.75">
      <c r="A14" s="35" t="s">
        <v>5</v>
      </c>
      <c r="B14" s="8" t="s">
        <v>6</v>
      </c>
      <c r="C14" s="8" t="s">
        <v>7</v>
      </c>
      <c r="D14" s="8" t="s">
        <v>21</v>
      </c>
      <c r="E14" s="8" t="s">
        <v>8</v>
      </c>
      <c r="F14" s="2" t="s">
        <v>0</v>
      </c>
      <c r="G14" s="31">
        <f aca="true" t="shared" si="1" ref="G14:Q14">+G4</f>
        <v>37456</v>
      </c>
      <c r="H14" s="31">
        <f t="shared" si="1"/>
        <v>74249</v>
      </c>
      <c r="I14" s="31">
        <f t="shared" si="1"/>
        <v>19857</v>
      </c>
      <c r="J14" s="31">
        <f t="shared" si="1"/>
        <v>0</v>
      </c>
      <c r="K14" s="31">
        <f t="shared" si="1"/>
        <v>0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1">
        <f t="shared" si="1"/>
        <v>0</v>
      </c>
      <c r="P14" s="31">
        <f t="shared" si="1"/>
        <v>0</v>
      </c>
      <c r="Q14" s="31">
        <f t="shared" si="1"/>
        <v>0</v>
      </c>
      <c r="R14" s="36" t="s">
        <v>1</v>
      </c>
    </row>
    <row r="15" spans="1:18" ht="12.75" customHeight="1">
      <c r="A15" s="49">
        <v>1113</v>
      </c>
      <c r="B15" s="50">
        <v>40522</v>
      </c>
      <c r="C15" s="50">
        <v>40535</v>
      </c>
      <c r="D15" s="51">
        <v>6674.33</v>
      </c>
      <c r="E15" s="52">
        <v>0.6</v>
      </c>
      <c r="F15" s="65" t="s">
        <v>24</v>
      </c>
      <c r="G15" s="66">
        <f>IF($F15="A",G$5*$D15*$E15,IF($F15="B",G$6*$D15*$E15,IF($F15="C",G$7*$D15*$E15,IF($F15="d",G$8*$D15*$E15,IF($F15="e",G$9*$D15*$E15,IF($F15="F",G$10*$D15*$E15,IF($F15="G",G$11*$D15*$E25)))))))</f>
        <v>2803.2185999999997</v>
      </c>
      <c r="H15" s="66">
        <f aca="true" t="shared" si="2" ref="H15:Q15">IF($F15="A",H$5*$D15*$E15,IF($F15="B",H$6*$D15*$E15,IF($F15="C",H$7*$D15*$E15,IF($F15="d",H$8*$D15*$E15,IF($F15="e",H$9*$D15*$E15,IF($F15="F",H$10*$D15*$E15,IF($F15="G",H$11*$D15*$E25)))))))</f>
        <v>1201.3794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37">
        <f aca="true" t="shared" si="3" ref="R15:R25">SUM(G15:Q15)</f>
        <v>4004.598</v>
      </c>
    </row>
    <row r="16" spans="1:18" ht="12.75">
      <c r="A16" s="49">
        <v>1114</v>
      </c>
      <c r="B16" s="50">
        <f>+C15+1</f>
        <v>40536</v>
      </c>
      <c r="C16" s="50">
        <f>+B16+13</f>
        <v>40549</v>
      </c>
      <c r="D16" s="51">
        <v>6674.33</v>
      </c>
      <c r="E16" s="52">
        <v>1</v>
      </c>
      <c r="F16" s="65" t="s">
        <v>24</v>
      </c>
      <c r="G16" s="66">
        <f aca="true" t="shared" si="4" ref="G16:Q22">IF($F16="A",G$5*$D16*$E16,IF($F16="B",G$6*$D16*$E16,IF($F16="C",G$7*$D16*$E16,IF($F16="d",G$8*$D16*$E16,IF($F16="e",G$9*$D16*$E16,IF($F16="F",G$10*$D16*$E16,IF($F16="G",G$11*$D16*$E26)))))))</f>
        <v>4672.031</v>
      </c>
      <c r="H16" s="66">
        <f t="shared" si="4"/>
        <v>2002.299</v>
      </c>
      <c r="I16" s="66">
        <f t="shared" si="4"/>
        <v>0</v>
      </c>
      <c r="J16" s="66">
        <f t="shared" si="4"/>
        <v>0</v>
      </c>
      <c r="K16" s="66">
        <f t="shared" si="4"/>
        <v>0</v>
      </c>
      <c r="L16" s="66">
        <f t="shared" si="4"/>
        <v>0</v>
      </c>
      <c r="M16" s="66">
        <f t="shared" si="4"/>
        <v>0</v>
      </c>
      <c r="N16" s="66">
        <f t="shared" si="4"/>
        <v>0</v>
      </c>
      <c r="O16" s="66">
        <f t="shared" si="4"/>
        <v>0</v>
      </c>
      <c r="P16" s="66">
        <f t="shared" si="4"/>
        <v>0</v>
      </c>
      <c r="Q16" s="66">
        <f t="shared" si="4"/>
        <v>0</v>
      </c>
      <c r="R16" s="37">
        <f t="shared" si="3"/>
        <v>6674.33</v>
      </c>
    </row>
    <row r="17" spans="1:18" ht="12.75">
      <c r="A17" s="49">
        <v>1115</v>
      </c>
      <c r="B17" s="50">
        <f aca="true" t="shared" si="5" ref="B17:B24">+C16+1</f>
        <v>40550</v>
      </c>
      <c r="C17" s="50">
        <f aca="true" t="shared" si="6" ref="C17:C24">+B17+13</f>
        <v>40563</v>
      </c>
      <c r="D17" s="51">
        <v>6674.33</v>
      </c>
      <c r="E17" s="52">
        <v>1</v>
      </c>
      <c r="F17" s="65" t="s">
        <v>24</v>
      </c>
      <c r="G17" s="66">
        <f t="shared" si="4"/>
        <v>4672.031</v>
      </c>
      <c r="H17" s="66">
        <f t="shared" si="4"/>
        <v>2002.299</v>
      </c>
      <c r="I17" s="66">
        <f t="shared" si="4"/>
        <v>0</v>
      </c>
      <c r="J17" s="66">
        <f t="shared" si="4"/>
        <v>0</v>
      </c>
      <c r="K17" s="66">
        <f t="shared" si="4"/>
        <v>0</v>
      </c>
      <c r="L17" s="66">
        <f t="shared" si="4"/>
        <v>0</v>
      </c>
      <c r="M17" s="66">
        <f t="shared" si="4"/>
        <v>0</v>
      </c>
      <c r="N17" s="66">
        <f t="shared" si="4"/>
        <v>0</v>
      </c>
      <c r="O17" s="66">
        <f t="shared" si="4"/>
        <v>0</v>
      </c>
      <c r="P17" s="66">
        <f t="shared" si="4"/>
        <v>0</v>
      </c>
      <c r="Q17" s="66">
        <f t="shared" si="4"/>
        <v>0</v>
      </c>
      <c r="R17" s="37">
        <f t="shared" si="3"/>
        <v>6674.33</v>
      </c>
    </row>
    <row r="18" spans="1:18" ht="12.75">
      <c r="A18" s="49">
        <v>1116</v>
      </c>
      <c r="B18" s="50">
        <f t="shared" si="5"/>
        <v>40564</v>
      </c>
      <c r="C18" s="50">
        <f t="shared" si="6"/>
        <v>40577</v>
      </c>
      <c r="D18" s="51">
        <v>6674.33</v>
      </c>
      <c r="E18" s="52">
        <v>1</v>
      </c>
      <c r="F18" s="65" t="s">
        <v>24</v>
      </c>
      <c r="G18" s="66">
        <f t="shared" si="4"/>
        <v>4672.031</v>
      </c>
      <c r="H18" s="66">
        <f t="shared" si="4"/>
        <v>2002.299</v>
      </c>
      <c r="I18" s="66">
        <f t="shared" si="4"/>
        <v>0</v>
      </c>
      <c r="J18" s="66">
        <f t="shared" si="4"/>
        <v>0</v>
      </c>
      <c r="K18" s="66">
        <f t="shared" si="4"/>
        <v>0</v>
      </c>
      <c r="L18" s="66">
        <f t="shared" si="4"/>
        <v>0</v>
      </c>
      <c r="M18" s="66">
        <f t="shared" si="4"/>
        <v>0</v>
      </c>
      <c r="N18" s="66">
        <f t="shared" si="4"/>
        <v>0</v>
      </c>
      <c r="O18" s="66">
        <f t="shared" si="4"/>
        <v>0</v>
      </c>
      <c r="P18" s="66">
        <f t="shared" si="4"/>
        <v>0</v>
      </c>
      <c r="Q18" s="66">
        <f t="shared" si="4"/>
        <v>0</v>
      </c>
      <c r="R18" s="37">
        <f t="shared" si="3"/>
        <v>6674.33</v>
      </c>
    </row>
    <row r="19" spans="1:18" ht="12.75">
      <c r="A19" s="49">
        <v>1117</v>
      </c>
      <c r="B19" s="50">
        <f t="shared" si="5"/>
        <v>40578</v>
      </c>
      <c r="C19" s="50">
        <f t="shared" si="6"/>
        <v>40591</v>
      </c>
      <c r="D19" s="51">
        <v>6745.78</v>
      </c>
      <c r="E19" s="52">
        <v>1</v>
      </c>
      <c r="F19" s="65" t="s">
        <v>24</v>
      </c>
      <c r="G19" s="66">
        <f t="shared" si="4"/>
        <v>4722.045999999999</v>
      </c>
      <c r="H19" s="66">
        <f t="shared" si="4"/>
        <v>2023.734</v>
      </c>
      <c r="I19" s="66">
        <f t="shared" si="4"/>
        <v>0</v>
      </c>
      <c r="J19" s="66">
        <f t="shared" si="4"/>
        <v>0</v>
      </c>
      <c r="K19" s="66">
        <f t="shared" si="4"/>
        <v>0</v>
      </c>
      <c r="L19" s="66">
        <f t="shared" si="4"/>
        <v>0</v>
      </c>
      <c r="M19" s="66">
        <f t="shared" si="4"/>
        <v>0</v>
      </c>
      <c r="N19" s="66">
        <f t="shared" si="4"/>
        <v>0</v>
      </c>
      <c r="O19" s="66">
        <f t="shared" si="4"/>
        <v>0</v>
      </c>
      <c r="P19" s="66">
        <f t="shared" si="4"/>
        <v>0</v>
      </c>
      <c r="Q19" s="66">
        <f t="shared" si="4"/>
        <v>0</v>
      </c>
      <c r="R19" s="37">
        <f t="shared" si="3"/>
        <v>6745.779999999999</v>
      </c>
    </row>
    <row r="20" spans="1:18" ht="12.75">
      <c r="A20" s="49">
        <v>1118</v>
      </c>
      <c r="B20" s="50">
        <f t="shared" si="5"/>
        <v>40592</v>
      </c>
      <c r="C20" s="50">
        <f t="shared" si="6"/>
        <v>40605</v>
      </c>
      <c r="D20" s="51">
        <v>6852.95</v>
      </c>
      <c r="E20" s="52">
        <v>1</v>
      </c>
      <c r="F20" s="65" t="s">
        <v>24</v>
      </c>
      <c r="G20" s="66">
        <f t="shared" si="4"/>
        <v>4797.065</v>
      </c>
      <c r="H20" s="66">
        <f t="shared" si="4"/>
        <v>2055.8849999999998</v>
      </c>
      <c r="I20" s="66">
        <f t="shared" si="4"/>
        <v>0</v>
      </c>
      <c r="J20" s="66">
        <f t="shared" si="4"/>
        <v>0</v>
      </c>
      <c r="K20" s="66">
        <f t="shared" si="4"/>
        <v>0</v>
      </c>
      <c r="L20" s="66">
        <f t="shared" si="4"/>
        <v>0</v>
      </c>
      <c r="M20" s="66">
        <f t="shared" si="4"/>
        <v>0</v>
      </c>
      <c r="N20" s="66">
        <f t="shared" si="4"/>
        <v>0</v>
      </c>
      <c r="O20" s="66">
        <f t="shared" si="4"/>
        <v>0</v>
      </c>
      <c r="P20" s="66">
        <f t="shared" si="4"/>
        <v>0</v>
      </c>
      <c r="Q20" s="66">
        <f t="shared" si="4"/>
        <v>0</v>
      </c>
      <c r="R20" s="37">
        <f t="shared" si="3"/>
        <v>6852.949999999999</v>
      </c>
    </row>
    <row r="21" spans="1:18" ht="12.75">
      <c r="A21" s="49">
        <v>1119</v>
      </c>
      <c r="B21" s="50">
        <f t="shared" si="5"/>
        <v>40606</v>
      </c>
      <c r="C21" s="50">
        <f t="shared" si="6"/>
        <v>40619</v>
      </c>
      <c r="D21" s="51">
        <v>6904.81</v>
      </c>
      <c r="E21" s="52">
        <v>1</v>
      </c>
      <c r="F21" s="65" t="s">
        <v>24</v>
      </c>
      <c r="G21" s="66">
        <f t="shared" si="4"/>
        <v>4833.367</v>
      </c>
      <c r="H21" s="66">
        <f t="shared" si="4"/>
        <v>2071.443</v>
      </c>
      <c r="I21" s="66">
        <f t="shared" si="4"/>
        <v>0</v>
      </c>
      <c r="J21" s="66">
        <f t="shared" si="4"/>
        <v>0</v>
      </c>
      <c r="K21" s="66">
        <f t="shared" si="4"/>
        <v>0</v>
      </c>
      <c r="L21" s="66">
        <f t="shared" si="4"/>
        <v>0</v>
      </c>
      <c r="M21" s="66">
        <f t="shared" si="4"/>
        <v>0</v>
      </c>
      <c r="N21" s="66">
        <f t="shared" si="4"/>
        <v>0</v>
      </c>
      <c r="O21" s="66">
        <f t="shared" si="4"/>
        <v>0</v>
      </c>
      <c r="P21" s="66">
        <f t="shared" si="4"/>
        <v>0</v>
      </c>
      <c r="Q21" s="66">
        <f t="shared" si="4"/>
        <v>0</v>
      </c>
      <c r="R21" s="37">
        <f t="shared" si="3"/>
        <v>6904.81</v>
      </c>
    </row>
    <row r="22" spans="1:18" ht="12.75">
      <c r="A22" s="49">
        <v>1120</v>
      </c>
      <c r="B22" s="50">
        <f t="shared" si="5"/>
        <v>40620</v>
      </c>
      <c r="C22" s="50">
        <f t="shared" si="6"/>
        <v>40633</v>
      </c>
      <c r="D22" s="51">
        <v>6874.56</v>
      </c>
      <c r="E22" s="52">
        <v>1</v>
      </c>
      <c r="F22" s="65" t="s">
        <v>24</v>
      </c>
      <c r="G22" s="66">
        <f t="shared" si="4"/>
        <v>4812.192</v>
      </c>
      <c r="H22" s="66">
        <f t="shared" si="4"/>
        <v>2062.368</v>
      </c>
      <c r="I22" s="66">
        <f t="shared" si="4"/>
        <v>0</v>
      </c>
      <c r="J22" s="66">
        <f t="shared" si="4"/>
        <v>0</v>
      </c>
      <c r="K22" s="66">
        <f t="shared" si="4"/>
        <v>0</v>
      </c>
      <c r="L22" s="66">
        <f t="shared" si="4"/>
        <v>0</v>
      </c>
      <c r="M22" s="66">
        <f t="shared" si="4"/>
        <v>0</v>
      </c>
      <c r="N22" s="66">
        <f t="shared" si="4"/>
        <v>0</v>
      </c>
      <c r="O22" s="66">
        <f t="shared" si="4"/>
        <v>0</v>
      </c>
      <c r="P22" s="66">
        <f t="shared" si="4"/>
        <v>0</v>
      </c>
      <c r="Q22" s="66">
        <f t="shared" si="4"/>
        <v>0</v>
      </c>
      <c r="R22" s="37">
        <f t="shared" si="3"/>
        <v>6874.5599999999995</v>
      </c>
    </row>
    <row r="23" spans="1:18" ht="12.75">
      <c r="A23" s="49">
        <v>1121</v>
      </c>
      <c r="B23" s="50">
        <f t="shared" si="5"/>
        <v>40634</v>
      </c>
      <c r="C23" s="50">
        <f t="shared" si="6"/>
        <v>40647</v>
      </c>
      <c r="D23" s="51">
        <v>6874.56</v>
      </c>
      <c r="E23" s="52">
        <v>1</v>
      </c>
      <c r="F23" s="65" t="s">
        <v>24</v>
      </c>
      <c r="G23" s="66">
        <f>IF($F23="A",G$5*$D23*$E23,IF($F23="B",G$6*$D23*$E23,IF($F23="C",G$7*$D23*$E23,IF($F23="d",G$8*$D23*$E23,IF($F23="e",G$9*$D23*$E23,IF($F23="F",G$10*$D23*$E23,IF($F23="G",G$11*$D23*$E23)))))))</f>
        <v>4812.192</v>
      </c>
      <c r="H23" s="66">
        <f aca="true" t="shared" si="7" ref="H23:Q23">IF($F23="A",H$5*$D23*$E23,IF($F23="B",H$6*$D23*$E23,IF($F23="C",H$7*$D23*$E23,IF($F23="d",H$8*$D23*$E23,IF($F23="e",H$9*$D23*$E23,IF($F23="F",H$10*$D23*$E23,IF($F23="G",H$11*$D23*$E23)))))))</f>
        <v>2062.368</v>
      </c>
      <c r="I23" s="66">
        <f t="shared" si="7"/>
        <v>0</v>
      </c>
      <c r="J23" s="66">
        <f t="shared" si="7"/>
        <v>0</v>
      </c>
      <c r="K23" s="66">
        <f t="shared" si="7"/>
        <v>0</v>
      </c>
      <c r="L23" s="66">
        <f t="shared" si="7"/>
        <v>0</v>
      </c>
      <c r="M23" s="66">
        <f t="shared" si="7"/>
        <v>0</v>
      </c>
      <c r="N23" s="66">
        <f t="shared" si="7"/>
        <v>0</v>
      </c>
      <c r="O23" s="66">
        <f t="shared" si="7"/>
        <v>0</v>
      </c>
      <c r="P23" s="66">
        <f t="shared" si="7"/>
        <v>0</v>
      </c>
      <c r="Q23" s="66">
        <f t="shared" si="7"/>
        <v>0</v>
      </c>
      <c r="R23" s="37">
        <f t="shared" si="3"/>
        <v>6874.5599999999995</v>
      </c>
    </row>
    <row r="24" spans="1:18" ht="12.75">
      <c r="A24" s="49">
        <v>1122</v>
      </c>
      <c r="B24" s="50">
        <f t="shared" si="5"/>
        <v>40648</v>
      </c>
      <c r="C24" s="50">
        <f t="shared" si="6"/>
        <v>40661</v>
      </c>
      <c r="D24" s="51">
        <v>6874.56</v>
      </c>
      <c r="E24" s="52">
        <v>1</v>
      </c>
      <c r="F24" s="65" t="s">
        <v>25</v>
      </c>
      <c r="G24" s="66">
        <f aca="true" t="shared" si="8" ref="G24:Q25">IF($F24="A",G$5*$D24*$E24,IF($F24="B",G$6*$D24*$E24,IF($F24="C",G$7*$D24*$E24,IF($F24="d",G$8*$D24*$E24,IF($F24="e",G$9*$D24*$E24,IF($F24="F",G$10*$D24*$E24,IF($F24="G",G$11*$D24*$E24)))))))</f>
        <v>4124.736</v>
      </c>
      <c r="H24" s="66">
        <f t="shared" si="8"/>
        <v>2268.6048</v>
      </c>
      <c r="I24" s="66">
        <f t="shared" si="8"/>
        <v>481.21920000000006</v>
      </c>
      <c r="J24" s="66">
        <f t="shared" si="8"/>
        <v>0</v>
      </c>
      <c r="K24" s="66">
        <f t="shared" si="8"/>
        <v>0</v>
      </c>
      <c r="L24" s="66">
        <f t="shared" si="8"/>
        <v>0</v>
      </c>
      <c r="M24" s="66">
        <f t="shared" si="8"/>
        <v>0</v>
      </c>
      <c r="N24" s="66">
        <f t="shared" si="8"/>
        <v>0</v>
      </c>
      <c r="O24" s="66">
        <f t="shared" si="8"/>
        <v>0</v>
      </c>
      <c r="P24" s="66">
        <f t="shared" si="8"/>
        <v>0</v>
      </c>
      <c r="Q24" s="66">
        <f t="shared" si="8"/>
        <v>0</v>
      </c>
      <c r="R24" s="37">
        <f t="shared" si="3"/>
        <v>6874.56</v>
      </c>
    </row>
    <row r="25" spans="1:18" ht="13.5" thickBot="1">
      <c r="A25" s="53">
        <v>1123</v>
      </c>
      <c r="B25" s="54">
        <f>C24+1</f>
        <v>40662</v>
      </c>
      <c r="C25" s="54">
        <f>+B25+13</f>
        <v>40675</v>
      </c>
      <c r="D25" s="55">
        <v>6874.56</v>
      </c>
      <c r="E25" s="56">
        <v>0.2</v>
      </c>
      <c r="F25" s="67" t="s">
        <v>25</v>
      </c>
      <c r="G25" s="68">
        <f t="shared" si="8"/>
        <v>824.9472000000001</v>
      </c>
      <c r="H25" s="68">
        <f t="shared" si="8"/>
        <v>453.72096000000005</v>
      </c>
      <c r="I25" s="68">
        <f t="shared" si="8"/>
        <v>96.24384000000002</v>
      </c>
      <c r="J25" s="68">
        <f t="shared" si="8"/>
        <v>0</v>
      </c>
      <c r="K25" s="68">
        <f t="shared" si="8"/>
        <v>0</v>
      </c>
      <c r="L25" s="68">
        <f t="shared" si="8"/>
        <v>0</v>
      </c>
      <c r="M25" s="68">
        <f t="shared" si="8"/>
        <v>0</v>
      </c>
      <c r="N25" s="68">
        <f t="shared" si="8"/>
        <v>0</v>
      </c>
      <c r="O25" s="68">
        <f t="shared" si="8"/>
        <v>0</v>
      </c>
      <c r="P25" s="68">
        <f t="shared" si="8"/>
        <v>0</v>
      </c>
      <c r="Q25" s="68">
        <f t="shared" si="8"/>
        <v>0</v>
      </c>
      <c r="R25" s="38">
        <f t="shared" si="3"/>
        <v>1374.9120000000003</v>
      </c>
    </row>
    <row r="26" spans="1:18" ht="12.75">
      <c r="A26" s="15"/>
      <c r="B26" s="16"/>
      <c r="C26" s="16"/>
      <c r="D26" s="16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15"/>
      <c r="B27" s="16"/>
      <c r="C27" s="16"/>
      <c r="D27" s="16"/>
      <c r="E27" s="9" t="s">
        <v>1</v>
      </c>
      <c r="F27" s="9"/>
      <c r="G27" s="10">
        <f aca="true" t="shared" si="9" ref="G27:Q27">SUM(G15:G26)</f>
        <v>45745.8568</v>
      </c>
      <c r="H27" s="10">
        <f t="shared" si="9"/>
        <v>20206.40016</v>
      </c>
      <c r="I27" s="10">
        <f t="shared" si="9"/>
        <v>577.4630400000001</v>
      </c>
      <c r="J27" s="10">
        <f t="shared" si="9"/>
        <v>0</v>
      </c>
      <c r="K27" s="10">
        <f t="shared" si="9"/>
        <v>0</v>
      </c>
      <c r="L27" s="10">
        <f t="shared" si="9"/>
        <v>0</v>
      </c>
      <c r="M27" s="10">
        <f t="shared" si="9"/>
        <v>0</v>
      </c>
      <c r="N27" s="10">
        <f t="shared" si="9"/>
        <v>0</v>
      </c>
      <c r="O27" s="10">
        <f t="shared" si="9"/>
        <v>0</v>
      </c>
      <c r="P27" s="10">
        <f t="shared" si="9"/>
        <v>0</v>
      </c>
      <c r="Q27" s="10">
        <f t="shared" si="9"/>
        <v>0</v>
      </c>
      <c r="R27" s="10">
        <f>SUM(G27:Q27)</f>
        <v>66529.72</v>
      </c>
    </row>
    <row r="28" spans="1:18" ht="12.75">
      <c r="A28" s="15"/>
      <c r="B28" s="16"/>
      <c r="C28" s="16"/>
      <c r="D28" s="16"/>
      <c r="E28" s="9" t="s">
        <v>9</v>
      </c>
      <c r="F28" s="9"/>
      <c r="G28" s="7">
        <f aca="true" t="shared" si="10" ref="G28:Q28">+G27/$R$27</f>
        <v>0.6876003205785324</v>
      </c>
      <c r="H28" s="7">
        <f t="shared" si="10"/>
        <v>0.30371990382644026</v>
      </c>
      <c r="I28" s="7">
        <f t="shared" si="10"/>
        <v>0.008679775595027306</v>
      </c>
      <c r="J28" s="7">
        <f t="shared" si="10"/>
        <v>0</v>
      </c>
      <c r="K28" s="7">
        <f t="shared" si="10"/>
        <v>0</v>
      </c>
      <c r="L28" s="7">
        <f t="shared" si="10"/>
        <v>0</v>
      </c>
      <c r="M28" s="7">
        <f t="shared" si="10"/>
        <v>0</v>
      </c>
      <c r="N28" s="7">
        <f t="shared" si="10"/>
        <v>0</v>
      </c>
      <c r="O28" s="7">
        <f t="shared" si="10"/>
        <v>0</v>
      </c>
      <c r="P28" s="7">
        <f t="shared" si="10"/>
        <v>0</v>
      </c>
      <c r="Q28" s="7">
        <f t="shared" si="10"/>
        <v>0</v>
      </c>
      <c r="R28" s="11">
        <f>SUM(G28:Q28)</f>
        <v>0.9999999999999999</v>
      </c>
    </row>
    <row r="29" spans="1:18" ht="12.75">
      <c r="A29" s="15"/>
      <c r="B29" s="16"/>
      <c r="C29" s="16"/>
      <c r="D29" s="16"/>
      <c r="E29" s="9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5"/>
      <c r="B30" s="16"/>
      <c r="C30" s="16"/>
      <c r="D30" s="16"/>
      <c r="E30" s="9" t="s">
        <v>18</v>
      </c>
      <c r="F30" s="9"/>
      <c r="G30" s="14">
        <f>ROUND(G28,5)</f>
        <v>0.6876</v>
      </c>
      <c r="H30" s="14">
        <f aca="true" t="shared" si="11" ref="H30:Q30">ROUND(H28,5)</f>
        <v>0.30372</v>
      </c>
      <c r="I30" s="14">
        <f t="shared" si="11"/>
        <v>0.00868</v>
      </c>
      <c r="J30" s="14">
        <f t="shared" si="11"/>
        <v>0</v>
      </c>
      <c r="K30" s="14">
        <f t="shared" si="11"/>
        <v>0</v>
      </c>
      <c r="L30" s="14">
        <f t="shared" si="11"/>
        <v>0</v>
      </c>
      <c r="M30" s="14">
        <f t="shared" si="11"/>
        <v>0</v>
      </c>
      <c r="N30" s="14">
        <f t="shared" si="11"/>
        <v>0</v>
      </c>
      <c r="O30" s="14">
        <f t="shared" si="11"/>
        <v>0</v>
      </c>
      <c r="P30" s="14">
        <f t="shared" si="11"/>
        <v>0</v>
      </c>
      <c r="Q30" s="14">
        <f t="shared" si="11"/>
        <v>0</v>
      </c>
      <c r="R30" s="14">
        <f>SUM(G30:Q30)</f>
        <v>1</v>
      </c>
    </row>
    <row r="31" spans="1:18" ht="12.75">
      <c r="A31" s="15"/>
      <c r="B31" s="16"/>
      <c r="C31" s="16"/>
      <c r="D31" s="16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3.5" thickBot="1">
      <c r="A32" s="15"/>
      <c r="B32" s="16"/>
      <c r="C32" s="16"/>
      <c r="D32" s="16"/>
      <c r="E32" s="9"/>
      <c r="F32" s="9" t="s">
        <v>55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8" t="s">
        <v>1</v>
      </c>
    </row>
    <row r="33" spans="1:18" ht="12.75">
      <c r="A33" s="151" t="s">
        <v>43</v>
      </c>
      <c r="B33" s="152"/>
      <c r="C33" s="152"/>
      <c r="D33" s="153"/>
      <c r="E33" s="12" t="s">
        <v>10</v>
      </c>
      <c r="F33" s="63"/>
      <c r="G33" s="64"/>
      <c r="H33" s="64">
        <v>-3952.94</v>
      </c>
      <c r="I33" s="64">
        <v>3952.94</v>
      </c>
      <c r="J33" s="64"/>
      <c r="K33" s="64"/>
      <c r="L33" s="64"/>
      <c r="M33" s="64"/>
      <c r="N33" s="64"/>
      <c r="O33" s="64"/>
      <c r="P33" s="64"/>
      <c r="Q33" s="64"/>
      <c r="R33" s="10">
        <f>SUM(G33:Q33)</f>
        <v>0</v>
      </c>
    </row>
    <row r="34" spans="1:18" ht="12.75">
      <c r="A34" s="154"/>
      <c r="B34" s="155"/>
      <c r="C34" s="155"/>
      <c r="D34" s="156"/>
      <c r="E34" s="12" t="s">
        <v>11</v>
      </c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10">
        <f>SUM(G34:Q34)</f>
        <v>0</v>
      </c>
    </row>
    <row r="35" spans="1:18" ht="12.75">
      <c r="A35" s="154"/>
      <c r="B35" s="155"/>
      <c r="C35" s="155"/>
      <c r="D35" s="156"/>
      <c r="E35" s="12" t="s">
        <v>12</v>
      </c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10">
        <f aca="true" t="shared" si="12" ref="R35:R45">SUM(G35:Q35)</f>
        <v>0</v>
      </c>
    </row>
    <row r="36" spans="1:18" ht="12.75">
      <c r="A36" s="154"/>
      <c r="B36" s="155"/>
      <c r="C36" s="155"/>
      <c r="D36" s="156"/>
      <c r="E36" s="12" t="s">
        <v>13</v>
      </c>
      <c r="F36" s="63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10">
        <f t="shared" si="12"/>
        <v>0</v>
      </c>
    </row>
    <row r="37" spans="1:18" ht="12.75">
      <c r="A37" s="154"/>
      <c r="B37" s="155"/>
      <c r="C37" s="155"/>
      <c r="D37" s="156"/>
      <c r="E37" s="12" t="s">
        <v>14</v>
      </c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10">
        <f t="shared" si="12"/>
        <v>0</v>
      </c>
    </row>
    <row r="38" spans="1:18" ht="12.75">
      <c r="A38" s="154"/>
      <c r="B38" s="155"/>
      <c r="C38" s="155"/>
      <c r="D38" s="156"/>
      <c r="E38" s="12" t="s">
        <v>31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10">
        <f t="shared" si="12"/>
        <v>0</v>
      </c>
    </row>
    <row r="39" spans="1:18" ht="12.75">
      <c r="A39" s="154"/>
      <c r="B39" s="155"/>
      <c r="C39" s="155"/>
      <c r="D39" s="156"/>
      <c r="E39" s="12" t="s">
        <v>32</v>
      </c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10">
        <f t="shared" si="12"/>
        <v>0</v>
      </c>
    </row>
    <row r="40" spans="1:18" ht="12.75">
      <c r="A40" s="154"/>
      <c r="B40" s="155"/>
      <c r="C40" s="155"/>
      <c r="D40" s="156"/>
      <c r="E40" s="12" t="s">
        <v>33</v>
      </c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10">
        <f t="shared" si="12"/>
        <v>0</v>
      </c>
    </row>
    <row r="41" spans="1:18" ht="12.75">
      <c r="A41" s="154"/>
      <c r="B41" s="155"/>
      <c r="C41" s="155"/>
      <c r="D41" s="156"/>
      <c r="E41" s="12" t="s">
        <v>34</v>
      </c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10">
        <f t="shared" si="12"/>
        <v>0</v>
      </c>
    </row>
    <row r="42" spans="1:18" ht="12.75">
      <c r="A42" s="154"/>
      <c r="B42" s="155"/>
      <c r="C42" s="155"/>
      <c r="D42" s="156"/>
      <c r="E42" s="12" t="s">
        <v>35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10">
        <f t="shared" si="12"/>
        <v>0</v>
      </c>
    </row>
    <row r="43" spans="1:18" ht="12.75">
      <c r="A43" s="154"/>
      <c r="B43" s="155"/>
      <c r="C43" s="155"/>
      <c r="D43" s="156"/>
      <c r="E43" s="12" t="s">
        <v>36</v>
      </c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10">
        <f t="shared" si="12"/>
        <v>0</v>
      </c>
    </row>
    <row r="44" spans="1:18" ht="12.75">
      <c r="A44" s="154"/>
      <c r="B44" s="155"/>
      <c r="C44" s="155"/>
      <c r="D44" s="156"/>
      <c r="E44" s="12" t="s">
        <v>37</v>
      </c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10">
        <f t="shared" si="12"/>
        <v>0</v>
      </c>
    </row>
    <row r="45" spans="1:18" ht="12.75">
      <c r="A45" s="154"/>
      <c r="B45" s="155"/>
      <c r="C45" s="155"/>
      <c r="D45" s="156"/>
      <c r="E45" s="12" t="s">
        <v>38</v>
      </c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10">
        <f t="shared" si="12"/>
        <v>0</v>
      </c>
    </row>
    <row r="46" spans="1:18" ht="12.75">
      <c r="A46" s="154"/>
      <c r="B46" s="155"/>
      <c r="C46" s="155"/>
      <c r="D46" s="156"/>
      <c r="E46" s="12" t="s">
        <v>39</v>
      </c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10">
        <f>SUM(G46:Q46)</f>
        <v>0</v>
      </c>
    </row>
    <row r="47" spans="1:18" ht="13.5" thickBot="1">
      <c r="A47" s="157"/>
      <c r="B47" s="158"/>
      <c r="C47" s="158"/>
      <c r="D47" s="159"/>
      <c r="E47" s="12" t="s">
        <v>40</v>
      </c>
      <c r="F47" s="63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10">
        <f>SUM(G47:Q47)</f>
        <v>0</v>
      </c>
    </row>
    <row r="48" spans="1:18" ht="12.75">
      <c r="A48" s="17"/>
      <c r="B48" s="17"/>
      <c r="C48" s="17"/>
      <c r="D48" s="17"/>
      <c r="E48" s="12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5"/>
      <c r="B49" s="16"/>
      <c r="C49" s="16"/>
      <c r="D49" s="16"/>
      <c r="E49" s="9" t="s">
        <v>15</v>
      </c>
      <c r="F49" s="9"/>
      <c r="G49" s="10">
        <f aca="true" t="shared" si="13" ref="G49:Q49">SUM(G33:G47)</f>
        <v>0</v>
      </c>
      <c r="H49" s="10">
        <f t="shared" si="13"/>
        <v>-3952.94</v>
      </c>
      <c r="I49" s="10">
        <f t="shared" si="13"/>
        <v>3952.94</v>
      </c>
      <c r="J49" s="10">
        <f t="shared" si="13"/>
        <v>0</v>
      </c>
      <c r="K49" s="10">
        <f t="shared" si="13"/>
        <v>0</v>
      </c>
      <c r="L49" s="10">
        <f t="shared" si="13"/>
        <v>0</v>
      </c>
      <c r="M49" s="10">
        <f t="shared" si="13"/>
        <v>0</v>
      </c>
      <c r="N49" s="10">
        <f t="shared" si="13"/>
        <v>0</v>
      </c>
      <c r="O49" s="10">
        <f t="shared" si="13"/>
        <v>0</v>
      </c>
      <c r="P49" s="10">
        <f t="shared" si="13"/>
        <v>0</v>
      </c>
      <c r="Q49" s="10">
        <f t="shared" si="13"/>
        <v>0</v>
      </c>
      <c r="R49" s="10">
        <f>SUM(G49:Q49)</f>
        <v>0</v>
      </c>
    </row>
    <row r="50" spans="1:18" ht="12.75">
      <c r="A50" s="15"/>
      <c r="B50" s="16"/>
      <c r="C50" s="16"/>
      <c r="D50" s="16"/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5"/>
      <c r="B51" s="16"/>
      <c r="C51" s="16"/>
      <c r="D51" s="16"/>
      <c r="E51" s="9" t="s">
        <v>16</v>
      </c>
      <c r="F51" s="9"/>
      <c r="G51" s="10">
        <f aca="true" t="shared" si="14" ref="G51:Q51">+G27+G49</f>
        <v>45745.8568</v>
      </c>
      <c r="H51" s="10">
        <f t="shared" si="14"/>
        <v>16253.46016</v>
      </c>
      <c r="I51" s="10">
        <f t="shared" si="14"/>
        <v>4530.40304</v>
      </c>
      <c r="J51" s="10">
        <f t="shared" si="14"/>
        <v>0</v>
      </c>
      <c r="K51" s="10">
        <f t="shared" si="14"/>
        <v>0</v>
      </c>
      <c r="L51" s="10">
        <f t="shared" si="14"/>
        <v>0</v>
      </c>
      <c r="M51" s="10">
        <f t="shared" si="14"/>
        <v>0</v>
      </c>
      <c r="N51" s="10">
        <f t="shared" si="14"/>
        <v>0</v>
      </c>
      <c r="O51" s="10">
        <f t="shared" si="14"/>
        <v>0</v>
      </c>
      <c r="P51" s="10">
        <f t="shared" si="14"/>
        <v>0</v>
      </c>
      <c r="Q51" s="10">
        <f t="shared" si="14"/>
        <v>0</v>
      </c>
      <c r="R51" s="10">
        <f>SUM(G51:Q51)</f>
        <v>66529.72</v>
      </c>
    </row>
    <row r="52" spans="1:18" ht="12.75">
      <c r="A52" s="15"/>
      <c r="B52" s="16"/>
      <c r="C52" s="16"/>
      <c r="D52" s="16"/>
      <c r="E52" s="9" t="s">
        <v>17</v>
      </c>
      <c r="F52" s="9"/>
      <c r="G52" s="7">
        <f aca="true" t="shared" si="15" ref="G52:Q52">+G51/$R$51</f>
        <v>0.6876003205785324</v>
      </c>
      <c r="H52" s="7">
        <f t="shared" si="15"/>
        <v>0.24430375116564448</v>
      </c>
      <c r="I52" s="7">
        <f t="shared" si="15"/>
        <v>0.06809592825582311</v>
      </c>
      <c r="J52" s="7">
        <f t="shared" si="15"/>
        <v>0</v>
      </c>
      <c r="K52" s="7">
        <f t="shared" si="15"/>
        <v>0</v>
      </c>
      <c r="L52" s="7">
        <f t="shared" si="15"/>
        <v>0</v>
      </c>
      <c r="M52" s="7">
        <f t="shared" si="15"/>
        <v>0</v>
      </c>
      <c r="N52" s="7">
        <f t="shared" si="15"/>
        <v>0</v>
      </c>
      <c r="O52" s="7">
        <f t="shared" si="15"/>
        <v>0</v>
      </c>
      <c r="P52" s="7">
        <f t="shared" si="15"/>
        <v>0</v>
      </c>
      <c r="Q52" s="7">
        <f t="shared" si="15"/>
        <v>0</v>
      </c>
      <c r="R52" s="11">
        <f>SUM(G52:Q52)</f>
        <v>1</v>
      </c>
    </row>
    <row r="53" spans="1:18" ht="12.75">
      <c r="A53" s="15"/>
      <c r="B53" s="16"/>
      <c r="C53" s="16"/>
      <c r="D53" s="16"/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.75">
      <c r="A54" s="15"/>
      <c r="B54" s="16"/>
      <c r="C54" s="16"/>
      <c r="D54" s="16"/>
      <c r="E54" s="9" t="s">
        <v>18</v>
      </c>
      <c r="F54" s="9"/>
      <c r="G54" s="13">
        <f aca="true" t="shared" si="16" ref="G54:Q54">ROUND(G52,4)</f>
        <v>0.6876</v>
      </c>
      <c r="H54" s="13">
        <f t="shared" si="16"/>
        <v>0.2443</v>
      </c>
      <c r="I54" s="13">
        <f t="shared" si="16"/>
        <v>0.0681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13">
        <f t="shared" si="16"/>
        <v>0</v>
      </c>
      <c r="O54" s="13">
        <f t="shared" si="16"/>
        <v>0</v>
      </c>
      <c r="P54" s="13">
        <f>ROUND(P52,4)</f>
        <v>0</v>
      </c>
      <c r="Q54" s="13">
        <f t="shared" si="16"/>
        <v>0</v>
      </c>
      <c r="R54" s="13">
        <f>SUM(G54:Q54)</f>
        <v>1</v>
      </c>
    </row>
    <row r="60" ht="12.75" customHeight="1"/>
  </sheetData>
  <sheetProtection/>
  <mergeCells count="4">
    <mergeCell ref="F2:Q2"/>
    <mergeCell ref="G3:Q3"/>
    <mergeCell ref="G13:Q13"/>
    <mergeCell ref="A33:D4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D1">
      <selection activeCell="F3" sqref="F3:Y3"/>
    </sheetView>
  </sheetViews>
  <sheetFormatPr defaultColWidth="9.140625" defaultRowHeight="12.75"/>
  <cols>
    <col min="1" max="1" width="8.140625" style="0" customWidth="1"/>
    <col min="2" max="2" width="9.28125" style="0" bestFit="1" customWidth="1"/>
    <col min="3" max="3" width="10.421875" style="0" customWidth="1"/>
    <col min="4" max="4" width="9.00390625" style="0" bestFit="1" customWidth="1"/>
    <col min="5" max="5" width="8.00390625" style="0" bestFit="1" customWidth="1"/>
    <col min="6" max="6" width="11.421875" style="0" customWidth="1"/>
    <col min="7" max="7" width="12.8515625" style="0" customWidth="1"/>
    <col min="8" max="9" width="12.140625" style="0" bestFit="1" customWidth="1"/>
    <col min="10" max="10" width="9.8515625" style="0" customWidth="1"/>
    <col min="11" max="11" width="11.00390625" style="0" customWidth="1"/>
    <col min="12" max="21" width="10.57421875" style="0" customWidth="1"/>
    <col min="22" max="22" width="10.00390625" style="0" bestFit="1" customWidth="1"/>
    <col min="23" max="23" width="9.8515625" style="0" bestFit="1" customWidth="1"/>
    <col min="24" max="24" width="10.00390625" style="0" bestFit="1" customWidth="1"/>
    <col min="25" max="25" width="10.140625" style="0" customWidth="1"/>
    <col min="26" max="26" width="11.7109375" style="0" customWidth="1"/>
    <col min="27" max="27" width="9.7109375" style="0" bestFit="1" customWidth="1"/>
  </cols>
  <sheetData>
    <row r="1" spans="3:4" ht="13.5" thickBot="1">
      <c r="C1" s="3"/>
      <c r="D1" s="3"/>
    </row>
    <row r="2" spans="6:25" ht="13.5" thickBot="1">
      <c r="F2" s="160" t="s">
        <v>68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1:26" ht="13.5" thickBot="1">
      <c r="A3" s="8" t="s">
        <v>5</v>
      </c>
      <c r="B3" s="8" t="s">
        <v>6</v>
      </c>
      <c r="C3" s="8" t="s">
        <v>7</v>
      </c>
      <c r="D3" s="8" t="s">
        <v>42</v>
      </c>
      <c r="E3" s="8" t="s">
        <v>8</v>
      </c>
      <c r="F3" s="24">
        <v>37151</v>
      </c>
      <c r="G3" s="24">
        <v>37152</v>
      </c>
      <c r="H3" s="25">
        <v>37153</v>
      </c>
      <c r="I3" s="25">
        <v>37154</v>
      </c>
      <c r="J3" s="25">
        <v>37155</v>
      </c>
      <c r="K3" s="25">
        <v>37156</v>
      </c>
      <c r="L3" s="25">
        <v>37157</v>
      </c>
      <c r="M3" s="25">
        <v>37158</v>
      </c>
      <c r="N3" s="25">
        <v>37159</v>
      </c>
      <c r="O3" s="25">
        <v>37160</v>
      </c>
      <c r="P3" s="25">
        <v>37161</v>
      </c>
      <c r="Q3" s="25">
        <v>37162</v>
      </c>
      <c r="R3" s="25">
        <v>37163</v>
      </c>
      <c r="S3" s="25">
        <v>37164</v>
      </c>
      <c r="T3" s="25">
        <v>37165</v>
      </c>
      <c r="U3" s="25">
        <v>37166</v>
      </c>
      <c r="V3" s="25">
        <v>37167</v>
      </c>
      <c r="W3" s="25">
        <v>37168</v>
      </c>
      <c r="X3" s="25">
        <v>37169</v>
      </c>
      <c r="Y3" s="25">
        <v>37170</v>
      </c>
      <c r="Z3" s="5" t="s">
        <v>1</v>
      </c>
    </row>
    <row r="4" spans="1:26" ht="12.75" customHeight="1">
      <c r="A4" s="165" t="s">
        <v>44</v>
      </c>
      <c r="B4" s="167">
        <v>38926</v>
      </c>
      <c r="C4" s="167">
        <v>38939</v>
      </c>
      <c r="D4" s="169">
        <v>5475.48</v>
      </c>
      <c r="E4" s="171">
        <v>0.4</v>
      </c>
      <c r="F4" s="23">
        <v>0.05</v>
      </c>
      <c r="G4" s="23">
        <v>0.12</v>
      </c>
      <c r="H4" s="23">
        <v>0.34</v>
      </c>
      <c r="I4" s="23">
        <v>0.04</v>
      </c>
      <c r="J4" s="23">
        <v>0.08</v>
      </c>
      <c r="K4" s="23">
        <v>0.1</v>
      </c>
      <c r="L4" s="23">
        <v>0.02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>
        <v>0.22</v>
      </c>
      <c r="X4" s="23">
        <v>0.03</v>
      </c>
      <c r="Y4" s="23"/>
      <c r="Z4" s="173">
        <f>SUM(F5:Y5)</f>
        <v>2190.192</v>
      </c>
    </row>
    <row r="5" spans="1:26" ht="12.75" customHeight="1">
      <c r="A5" s="166"/>
      <c r="B5" s="168"/>
      <c r="C5" s="168"/>
      <c r="D5" s="170"/>
      <c r="E5" s="172"/>
      <c r="F5" s="26">
        <f aca="true" t="shared" si="0" ref="F5:Y5">F4*$D4*$E4</f>
        <v>109.5096</v>
      </c>
      <c r="G5" s="26">
        <f t="shared" si="0"/>
        <v>262.82304</v>
      </c>
      <c r="H5" s="26">
        <f t="shared" si="0"/>
        <v>744.66528</v>
      </c>
      <c r="I5" s="26">
        <f t="shared" si="0"/>
        <v>87.60768</v>
      </c>
      <c r="J5" s="26">
        <f t="shared" si="0"/>
        <v>175.21536</v>
      </c>
      <c r="K5" s="26">
        <f t="shared" si="0"/>
        <v>219.0192</v>
      </c>
      <c r="L5" s="26">
        <f t="shared" si="0"/>
        <v>43.80384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481.84223999999995</v>
      </c>
      <c r="X5" s="26">
        <f t="shared" si="0"/>
        <v>65.70576</v>
      </c>
      <c r="Y5" s="26">
        <f t="shared" si="0"/>
        <v>0</v>
      </c>
      <c r="Z5" s="173"/>
    </row>
    <row r="6" spans="1:26" ht="12.75">
      <c r="A6" s="165" t="s">
        <v>45</v>
      </c>
      <c r="B6" s="167">
        <v>38940</v>
      </c>
      <c r="C6" s="167">
        <v>38953</v>
      </c>
      <c r="D6" s="169">
        <v>5475.48</v>
      </c>
      <c r="E6" s="171">
        <v>1</v>
      </c>
      <c r="F6" s="22">
        <v>0.05</v>
      </c>
      <c r="G6" s="22">
        <v>0.12</v>
      </c>
      <c r="H6" s="22">
        <v>0.34</v>
      </c>
      <c r="I6" s="22">
        <v>0.04</v>
      </c>
      <c r="J6" s="22">
        <v>0.08</v>
      </c>
      <c r="K6" s="22">
        <v>0.1</v>
      </c>
      <c r="L6" s="22">
        <v>0.02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>
        <v>0.22</v>
      </c>
      <c r="X6" s="22">
        <v>0.03</v>
      </c>
      <c r="Y6" s="22"/>
      <c r="Z6" s="174">
        <f>SUM(F7:Y7)</f>
        <v>5475.4800000000005</v>
      </c>
    </row>
    <row r="7" spans="1:26" ht="12.75">
      <c r="A7" s="166"/>
      <c r="B7" s="168"/>
      <c r="C7" s="168"/>
      <c r="D7" s="170"/>
      <c r="E7" s="172"/>
      <c r="F7" s="27">
        <f aca="true" t="shared" si="1" ref="F7:Y7">F6*$D6*$E6</f>
        <v>273.774</v>
      </c>
      <c r="G7" s="27">
        <f t="shared" si="1"/>
        <v>657.0576</v>
      </c>
      <c r="H7" s="27">
        <f t="shared" si="1"/>
        <v>1861.6632</v>
      </c>
      <c r="I7" s="27">
        <f t="shared" si="1"/>
        <v>219.01919999999998</v>
      </c>
      <c r="J7" s="27">
        <f t="shared" si="1"/>
        <v>438.03839999999997</v>
      </c>
      <c r="K7" s="27">
        <f t="shared" si="1"/>
        <v>547.548</v>
      </c>
      <c r="L7" s="27">
        <f t="shared" si="1"/>
        <v>109.50959999999999</v>
      </c>
      <c r="M7" s="27">
        <f t="shared" si="1"/>
        <v>0</v>
      </c>
      <c r="N7" s="27">
        <f t="shared" si="1"/>
        <v>0</v>
      </c>
      <c r="O7" s="27">
        <f t="shared" si="1"/>
        <v>0</v>
      </c>
      <c r="P7" s="27">
        <f t="shared" si="1"/>
        <v>0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27">
        <f t="shared" si="1"/>
        <v>0</v>
      </c>
      <c r="U7" s="27">
        <f t="shared" si="1"/>
        <v>0</v>
      </c>
      <c r="V7" s="27">
        <f t="shared" si="1"/>
        <v>0</v>
      </c>
      <c r="W7" s="27">
        <f t="shared" si="1"/>
        <v>1204.6055999999999</v>
      </c>
      <c r="X7" s="27">
        <f t="shared" si="1"/>
        <v>164.2644</v>
      </c>
      <c r="Y7" s="27">
        <f t="shared" si="1"/>
        <v>0</v>
      </c>
      <c r="Z7" s="174"/>
    </row>
    <row r="8" spans="1:26" ht="12.75">
      <c r="A8" s="165" t="s">
        <v>46</v>
      </c>
      <c r="B8" s="167">
        <v>38954</v>
      </c>
      <c r="C8" s="167">
        <v>38967</v>
      </c>
      <c r="D8" s="169">
        <v>5475.48</v>
      </c>
      <c r="E8" s="171">
        <v>1</v>
      </c>
      <c r="F8" s="21">
        <v>0.05</v>
      </c>
      <c r="G8" s="21">
        <v>0.12</v>
      </c>
      <c r="H8" s="21">
        <v>0.34</v>
      </c>
      <c r="I8" s="21">
        <v>0.04</v>
      </c>
      <c r="J8" s="21">
        <v>0.08</v>
      </c>
      <c r="K8" s="21">
        <v>0.1</v>
      </c>
      <c r="L8" s="21">
        <v>0.02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0.22</v>
      </c>
      <c r="X8" s="21">
        <v>0.03</v>
      </c>
      <c r="Y8" s="21"/>
      <c r="Z8" s="173">
        <f>SUM(F9:Y9)</f>
        <v>5475.4800000000005</v>
      </c>
    </row>
    <row r="9" spans="1:26" ht="12.75">
      <c r="A9" s="166"/>
      <c r="B9" s="168"/>
      <c r="C9" s="168"/>
      <c r="D9" s="170"/>
      <c r="E9" s="172"/>
      <c r="F9" s="26">
        <f aca="true" t="shared" si="2" ref="F9:Y9">F8*$D8*$E8</f>
        <v>273.774</v>
      </c>
      <c r="G9" s="26">
        <f t="shared" si="2"/>
        <v>657.0576</v>
      </c>
      <c r="H9" s="26">
        <f t="shared" si="2"/>
        <v>1861.6632</v>
      </c>
      <c r="I9" s="26">
        <f t="shared" si="2"/>
        <v>219.01919999999998</v>
      </c>
      <c r="J9" s="26">
        <f t="shared" si="2"/>
        <v>438.03839999999997</v>
      </c>
      <c r="K9" s="26">
        <f t="shared" si="2"/>
        <v>547.548</v>
      </c>
      <c r="L9" s="26">
        <f t="shared" si="2"/>
        <v>109.50959999999999</v>
      </c>
      <c r="M9" s="26">
        <f t="shared" si="2"/>
        <v>0</v>
      </c>
      <c r="N9" s="26">
        <f t="shared" si="2"/>
        <v>0</v>
      </c>
      <c r="O9" s="26">
        <f t="shared" si="2"/>
        <v>0</v>
      </c>
      <c r="P9" s="26">
        <f t="shared" si="2"/>
        <v>0</v>
      </c>
      <c r="Q9" s="26">
        <f t="shared" si="2"/>
        <v>0</v>
      </c>
      <c r="R9" s="26">
        <f t="shared" si="2"/>
        <v>0</v>
      </c>
      <c r="S9" s="26">
        <f t="shared" si="2"/>
        <v>0</v>
      </c>
      <c r="T9" s="26">
        <f t="shared" si="2"/>
        <v>0</v>
      </c>
      <c r="U9" s="26">
        <f t="shared" si="2"/>
        <v>0</v>
      </c>
      <c r="V9" s="26">
        <f t="shared" si="2"/>
        <v>0</v>
      </c>
      <c r="W9" s="26">
        <f t="shared" si="2"/>
        <v>1204.6055999999999</v>
      </c>
      <c r="X9" s="26">
        <f t="shared" si="2"/>
        <v>164.2644</v>
      </c>
      <c r="Y9" s="26">
        <f t="shared" si="2"/>
        <v>0</v>
      </c>
      <c r="Z9" s="173"/>
    </row>
    <row r="10" spans="1:26" ht="12.75">
      <c r="A10" s="165" t="s">
        <v>47</v>
      </c>
      <c r="B10" s="167">
        <v>38968</v>
      </c>
      <c r="C10" s="167">
        <v>38981</v>
      </c>
      <c r="D10" s="169">
        <v>5475.48</v>
      </c>
      <c r="E10" s="171">
        <v>1</v>
      </c>
      <c r="F10" s="22">
        <v>0.05</v>
      </c>
      <c r="G10" s="22">
        <v>0.05</v>
      </c>
      <c r="H10" s="22">
        <v>0.05</v>
      </c>
      <c r="I10" s="22">
        <v>0.05</v>
      </c>
      <c r="J10" s="22">
        <v>0.05</v>
      </c>
      <c r="K10" s="22">
        <v>0.05</v>
      </c>
      <c r="L10" s="22">
        <v>0.05</v>
      </c>
      <c r="M10" s="22">
        <v>0.05</v>
      </c>
      <c r="N10" s="22">
        <v>0.05</v>
      </c>
      <c r="O10" s="22">
        <v>0.05</v>
      </c>
      <c r="P10" s="22">
        <v>0.05</v>
      </c>
      <c r="Q10" s="22">
        <v>0.05</v>
      </c>
      <c r="R10" s="22">
        <v>0.05</v>
      </c>
      <c r="S10" s="22">
        <v>0.05</v>
      </c>
      <c r="T10" s="22">
        <v>0.05</v>
      </c>
      <c r="U10" s="22">
        <v>0.05</v>
      </c>
      <c r="V10" s="22">
        <v>0.05</v>
      </c>
      <c r="W10" s="22">
        <v>0.05</v>
      </c>
      <c r="X10" s="22">
        <v>0.05</v>
      </c>
      <c r="Y10" s="22">
        <v>0.05</v>
      </c>
      <c r="Z10" s="174">
        <f>SUM(F11:Y11)</f>
        <v>5475.4800000000005</v>
      </c>
    </row>
    <row r="11" spans="1:26" ht="12.75">
      <c r="A11" s="166"/>
      <c r="B11" s="168"/>
      <c r="C11" s="168"/>
      <c r="D11" s="170"/>
      <c r="E11" s="172"/>
      <c r="F11" s="27">
        <f aca="true" t="shared" si="3" ref="F11:Y11">F10*$D10*$E10</f>
        <v>273.774</v>
      </c>
      <c r="G11" s="27">
        <f t="shared" si="3"/>
        <v>273.774</v>
      </c>
      <c r="H11" s="27">
        <f t="shared" si="3"/>
        <v>273.774</v>
      </c>
      <c r="I11" s="27">
        <f t="shared" si="3"/>
        <v>273.774</v>
      </c>
      <c r="J11" s="27">
        <f t="shared" si="3"/>
        <v>273.774</v>
      </c>
      <c r="K11" s="27">
        <f t="shared" si="3"/>
        <v>273.774</v>
      </c>
      <c r="L11" s="27">
        <f t="shared" si="3"/>
        <v>273.774</v>
      </c>
      <c r="M11" s="27">
        <f aca="true" t="shared" si="4" ref="M11:V11">M10*$D10*$E10</f>
        <v>273.774</v>
      </c>
      <c r="N11" s="27">
        <f t="shared" si="4"/>
        <v>273.774</v>
      </c>
      <c r="O11" s="27">
        <f t="shared" si="4"/>
        <v>273.774</v>
      </c>
      <c r="P11" s="27">
        <f t="shared" si="4"/>
        <v>273.774</v>
      </c>
      <c r="Q11" s="27">
        <f t="shared" si="4"/>
        <v>273.774</v>
      </c>
      <c r="R11" s="27">
        <f t="shared" si="4"/>
        <v>273.774</v>
      </c>
      <c r="S11" s="27">
        <f t="shared" si="4"/>
        <v>273.774</v>
      </c>
      <c r="T11" s="27">
        <f t="shared" si="4"/>
        <v>273.774</v>
      </c>
      <c r="U11" s="27">
        <f t="shared" si="4"/>
        <v>273.774</v>
      </c>
      <c r="V11" s="27">
        <f t="shared" si="4"/>
        <v>273.774</v>
      </c>
      <c r="W11" s="27">
        <f t="shared" si="3"/>
        <v>273.774</v>
      </c>
      <c r="X11" s="27">
        <f t="shared" si="3"/>
        <v>273.774</v>
      </c>
      <c r="Y11" s="27">
        <f t="shared" si="3"/>
        <v>273.774</v>
      </c>
      <c r="Z11" s="174"/>
    </row>
    <row r="12" spans="1:26" ht="12.75">
      <c r="A12" s="165" t="s">
        <v>48</v>
      </c>
      <c r="B12" s="167">
        <v>38982</v>
      </c>
      <c r="C12" s="167">
        <v>38995</v>
      </c>
      <c r="D12" s="169">
        <v>5475.48</v>
      </c>
      <c r="E12" s="171">
        <v>1</v>
      </c>
      <c r="F12" s="21">
        <v>0.05</v>
      </c>
      <c r="G12" s="21">
        <v>0.12</v>
      </c>
      <c r="H12" s="21">
        <v>0.34</v>
      </c>
      <c r="I12" s="21">
        <v>0.04</v>
      </c>
      <c r="J12" s="21">
        <v>0.08</v>
      </c>
      <c r="K12" s="21">
        <v>0.1</v>
      </c>
      <c r="L12" s="21">
        <v>0.02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0.22</v>
      </c>
      <c r="X12" s="21">
        <v>0.03</v>
      </c>
      <c r="Y12" s="21"/>
      <c r="Z12" s="173">
        <f>SUM(F13:Y13)</f>
        <v>5475.4800000000005</v>
      </c>
    </row>
    <row r="13" spans="1:26" ht="12.75">
      <c r="A13" s="166"/>
      <c r="B13" s="168"/>
      <c r="C13" s="168"/>
      <c r="D13" s="170"/>
      <c r="E13" s="172"/>
      <c r="F13" s="26">
        <f aca="true" t="shared" si="5" ref="F13:Y13">F12*$D12*$E12</f>
        <v>273.774</v>
      </c>
      <c r="G13" s="26">
        <f t="shared" si="5"/>
        <v>657.0576</v>
      </c>
      <c r="H13" s="26">
        <f t="shared" si="5"/>
        <v>1861.6632</v>
      </c>
      <c r="I13" s="26">
        <f t="shared" si="5"/>
        <v>219.01919999999998</v>
      </c>
      <c r="J13" s="26">
        <f t="shared" si="5"/>
        <v>438.03839999999997</v>
      </c>
      <c r="K13" s="26">
        <f t="shared" si="5"/>
        <v>547.548</v>
      </c>
      <c r="L13" s="26">
        <f t="shared" si="5"/>
        <v>109.50959999999999</v>
      </c>
      <c r="M13" s="26">
        <f aca="true" t="shared" si="6" ref="M13:V13">M12*$D12*$E12</f>
        <v>0</v>
      </c>
      <c r="N13" s="26">
        <f t="shared" si="6"/>
        <v>0</v>
      </c>
      <c r="O13" s="26">
        <f t="shared" si="6"/>
        <v>0</v>
      </c>
      <c r="P13" s="26">
        <f t="shared" si="6"/>
        <v>0</v>
      </c>
      <c r="Q13" s="26">
        <f t="shared" si="6"/>
        <v>0</v>
      </c>
      <c r="R13" s="26">
        <f t="shared" si="6"/>
        <v>0</v>
      </c>
      <c r="S13" s="26">
        <f t="shared" si="6"/>
        <v>0</v>
      </c>
      <c r="T13" s="26">
        <f t="shared" si="6"/>
        <v>0</v>
      </c>
      <c r="U13" s="26">
        <f t="shared" si="6"/>
        <v>0</v>
      </c>
      <c r="V13" s="26">
        <f t="shared" si="6"/>
        <v>0</v>
      </c>
      <c r="W13" s="26">
        <f t="shared" si="5"/>
        <v>1204.6055999999999</v>
      </c>
      <c r="X13" s="26">
        <f t="shared" si="5"/>
        <v>164.2644</v>
      </c>
      <c r="Y13" s="26">
        <f t="shared" si="5"/>
        <v>0</v>
      </c>
      <c r="Z13" s="173"/>
    </row>
    <row r="14" spans="1:26" ht="12.75">
      <c r="A14" s="165" t="s">
        <v>49</v>
      </c>
      <c r="B14" s="167">
        <v>38996</v>
      </c>
      <c r="C14" s="167">
        <v>39009</v>
      </c>
      <c r="D14" s="169">
        <v>5475.48</v>
      </c>
      <c r="E14" s="171">
        <v>1</v>
      </c>
      <c r="F14" s="22">
        <v>0.05</v>
      </c>
      <c r="G14" s="22">
        <v>0.12</v>
      </c>
      <c r="H14" s="22">
        <v>0.34</v>
      </c>
      <c r="I14" s="22">
        <v>0.04</v>
      </c>
      <c r="J14" s="22">
        <v>0.08</v>
      </c>
      <c r="K14" s="22">
        <v>0.1</v>
      </c>
      <c r="L14" s="22">
        <v>0.02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>
        <v>0.22</v>
      </c>
      <c r="X14" s="22">
        <v>0.03</v>
      </c>
      <c r="Y14" s="22"/>
      <c r="Z14" s="174">
        <f>SUM(F15:Y15)</f>
        <v>5475.4800000000005</v>
      </c>
    </row>
    <row r="15" spans="1:26" ht="12.75">
      <c r="A15" s="166"/>
      <c r="B15" s="168"/>
      <c r="C15" s="168"/>
      <c r="D15" s="170"/>
      <c r="E15" s="172"/>
      <c r="F15" s="27">
        <f aca="true" t="shared" si="7" ref="F15:Y15">F14*$D14*$E14</f>
        <v>273.774</v>
      </c>
      <c r="G15" s="27">
        <f t="shared" si="7"/>
        <v>657.0576</v>
      </c>
      <c r="H15" s="27">
        <f t="shared" si="7"/>
        <v>1861.6632</v>
      </c>
      <c r="I15" s="27">
        <f t="shared" si="7"/>
        <v>219.01919999999998</v>
      </c>
      <c r="J15" s="27">
        <f t="shared" si="7"/>
        <v>438.03839999999997</v>
      </c>
      <c r="K15" s="27">
        <f t="shared" si="7"/>
        <v>547.548</v>
      </c>
      <c r="L15" s="27">
        <f t="shared" si="7"/>
        <v>109.50959999999999</v>
      </c>
      <c r="M15" s="27">
        <f t="shared" si="7"/>
        <v>0</v>
      </c>
      <c r="N15" s="27">
        <f t="shared" si="7"/>
        <v>0</v>
      </c>
      <c r="O15" s="27">
        <f t="shared" si="7"/>
        <v>0</v>
      </c>
      <c r="P15" s="27">
        <f t="shared" si="7"/>
        <v>0</v>
      </c>
      <c r="Q15" s="27">
        <f t="shared" si="7"/>
        <v>0</v>
      </c>
      <c r="R15" s="27">
        <f t="shared" si="7"/>
        <v>0</v>
      </c>
      <c r="S15" s="27">
        <f t="shared" si="7"/>
        <v>0</v>
      </c>
      <c r="T15" s="27">
        <f t="shared" si="7"/>
        <v>0</v>
      </c>
      <c r="U15" s="27">
        <f t="shared" si="7"/>
        <v>0</v>
      </c>
      <c r="V15" s="27">
        <f t="shared" si="7"/>
        <v>0</v>
      </c>
      <c r="W15" s="27">
        <f t="shared" si="7"/>
        <v>1204.6055999999999</v>
      </c>
      <c r="X15" s="27">
        <f t="shared" si="7"/>
        <v>164.2644</v>
      </c>
      <c r="Y15" s="27">
        <f t="shared" si="7"/>
        <v>0</v>
      </c>
      <c r="Z15" s="174"/>
    </row>
    <row r="16" spans="1:26" ht="12.75">
      <c r="A16" s="165" t="s">
        <v>50</v>
      </c>
      <c r="B16" s="167">
        <v>39010</v>
      </c>
      <c r="C16" s="167">
        <v>39023</v>
      </c>
      <c r="D16" s="169">
        <v>5475.48</v>
      </c>
      <c r="E16" s="171">
        <v>1</v>
      </c>
      <c r="F16" s="21">
        <v>0.05</v>
      </c>
      <c r="G16" s="21">
        <v>0.12</v>
      </c>
      <c r="H16" s="21">
        <v>0.34</v>
      </c>
      <c r="I16" s="21">
        <v>0.04</v>
      </c>
      <c r="J16" s="21">
        <v>0.08</v>
      </c>
      <c r="K16" s="21">
        <v>0.1</v>
      </c>
      <c r="L16" s="21">
        <v>0.02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0.22</v>
      </c>
      <c r="X16" s="21">
        <v>0.03</v>
      </c>
      <c r="Y16" s="21"/>
      <c r="Z16" s="173">
        <f>SUM(F17:Y17)</f>
        <v>5475.4800000000005</v>
      </c>
    </row>
    <row r="17" spans="1:26" ht="12.75">
      <c r="A17" s="166"/>
      <c r="B17" s="168"/>
      <c r="C17" s="168"/>
      <c r="D17" s="170"/>
      <c r="E17" s="172"/>
      <c r="F17" s="26">
        <f aca="true" t="shared" si="8" ref="F17:Y17">F16*$D16*$E16</f>
        <v>273.774</v>
      </c>
      <c r="G17" s="26">
        <f t="shared" si="8"/>
        <v>657.0576</v>
      </c>
      <c r="H17" s="26">
        <f t="shared" si="8"/>
        <v>1861.6632</v>
      </c>
      <c r="I17" s="26">
        <f t="shared" si="8"/>
        <v>219.01919999999998</v>
      </c>
      <c r="J17" s="26">
        <f t="shared" si="8"/>
        <v>438.03839999999997</v>
      </c>
      <c r="K17" s="26">
        <f t="shared" si="8"/>
        <v>547.548</v>
      </c>
      <c r="L17" s="26">
        <f t="shared" si="8"/>
        <v>109.50959999999999</v>
      </c>
      <c r="M17" s="26">
        <f t="shared" si="8"/>
        <v>0</v>
      </c>
      <c r="N17" s="26">
        <f t="shared" si="8"/>
        <v>0</v>
      </c>
      <c r="O17" s="26">
        <f t="shared" si="8"/>
        <v>0</v>
      </c>
      <c r="P17" s="26">
        <f t="shared" si="8"/>
        <v>0</v>
      </c>
      <c r="Q17" s="26">
        <f t="shared" si="8"/>
        <v>0</v>
      </c>
      <c r="R17" s="26">
        <f t="shared" si="8"/>
        <v>0</v>
      </c>
      <c r="S17" s="26">
        <f t="shared" si="8"/>
        <v>0</v>
      </c>
      <c r="T17" s="26">
        <f t="shared" si="8"/>
        <v>0</v>
      </c>
      <c r="U17" s="26">
        <f t="shared" si="8"/>
        <v>0</v>
      </c>
      <c r="V17" s="26">
        <f t="shared" si="8"/>
        <v>0</v>
      </c>
      <c r="W17" s="26">
        <f t="shared" si="8"/>
        <v>1204.6055999999999</v>
      </c>
      <c r="X17" s="26">
        <f t="shared" si="8"/>
        <v>164.2644</v>
      </c>
      <c r="Y17" s="26">
        <f t="shared" si="8"/>
        <v>0</v>
      </c>
      <c r="Z17" s="173"/>
    </row>
    <row r="18" spans="1:26" ht="12.75">
      <c r="A18" s="165" t="s">
        <v>51</v>
      </c>
      <c r="B18" s="167">
        <v>39024</v>
      </c>
      <c r="C18" s="167">
        <v>39037</v>
      </c>
      <c r="D18" s="169">
        <v>5541.19</v>
      </c>
      <c r="E18" s="171">
        <v>1</v>
      </c>
      <c r="F18" s="22">
        <v>0.05</v>
      </c>
      <c r="G18" s="22">
        <v>0.12</v>
      </c>
      <c r="H18" s="22">
        <v>0.34</v>
      </c>
      <c r="I18" s="22">
        <v>0.04</v>
      </c>
      <c r="J18" s="22">
        <v>0.08</v>
      </c>
      <c r="K18" s="22">
        <v>0.1</v>
      </c>
      <c r="L18" s="22">
        <v>0.02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v>0.22</v>
      </c>
      <c r="X18" s="22">
        <v>0.03</v>
      </c>
      <c r="Y18" s="22"/>
      <c r="Z18" s="174">
        <f>SUM(F19:Y19)</f>
        <v>5541.19</v>
      </c>
    </row>
    <row r="19" spans="1:26" ht="12.75">
      <c r="A19" s="166"/>
      <c r="B19" s="168"/>
      <c r="C19" s="168"/>
      <c r="D19" s="170"/>
      <c r="E19" s="172"/>
      <c r="F19" s="27">
        <f aca="true" t="shared" si="9" ref="F19:Y19">F18*$D18*$E18</f>
        <v>277.0595</v>
      </c>
      <c r="G19" s="27">
        <f t="shared" si="9"/>
        <v>664.9427999999999</v>
      </c>
      <c r="H19" s="27">
        <f t="shared" si="9"/>
        <v>1884.0046</v>
      </c>
      <c r="I19" s="27">
        <f t="shared" si="9"/>
        <v>221.64759999999998</v>
      </c>
      <c r="J19" s="27">
        <f t="shared" si="9"/>
        <v>443.29519999999997</v>
      </c>
      <c r="K19" s="27">
        <f t="shared" si="9"/>
        <v>554.119</v>
      </c>
      <c r="L19" s="27">
        <f t="shared" si="9"/>
        <v>110.82379999999999</v>
      </c>
      <c r="M19" s="27">
        <f t="shared" si="9"/>
        <v>0</v>
      </c>
      <c r="N19" s="27">
        <f t="shared" si="9"/>
        <v>0</v>
      </c>
      <c r="O19" s="27">
        <f t="shared" si="9"/>
        <v>0</v>
      </c>
      <c r="P19" s="27">
        <f t="shared" si="9"/>
        <v>0</v>
      </c>
      <c r="Q19" s="27">
        <f t="shared" si="9"/>
        <v>0</v>
      </c>
      <c r="R19" s="27">
        <f t="shared" si="9"/>
        <v>0</v>
      </c>
      <c r="S19" s="27">
        <f t="shared" si="9"/>
        <v>0</v>
      </c>
      <c r="T19" s="27">
        <f t="shared" si="9"/>
        <v>0</v>
      </c>
      <c r="U19" s="27">
        <f t="shared" si="9"/>
        <v>0</v>
      </c>
      <c r="V19" s="27">
        <f t="shared" si="9"/>
        <v>0</v>
      </c>
      <c r="W19" s="27">
        <f t="shared" si="9"/>
        <v>1219.0618</v>
      </c>
      <c r="X19" s="27">
        <f t="shared" si="9"/>
        <v>166.23569999999998</v>
      </c>
      <c r="Y19" s="27">
        <f t="shared" si="9"/>
        <v>0</v>
      </c>
      <c r="Z19" s="174"/>
    </row>
    <row r="20" spans="1:26" ht="12.75">
      <c r="A20" s="165" t="s">
        <v>52</v>
      </c>
      <c r="B20" s="167">
        <v>39038</v>
      </c>
      <c r="C20" s="167">
        <v>39051</v>
      </c>
      <c r="D20" s="169">
        <v>5639.75</v>
      </c>
      <c r="E20" s="171">
        <v>1</v>
      </c>
      <c r="F20" s="21">
        <v>0.05</v>
      </c>
      <c r="G20" s="21">
        <v>0.12</v>
      </c>
      <c r="H20" s="21">
        <v>0.34</v>
      </c>
      <c r="I20" s="21">
        <v>0.04</v>
      </c>
      <c r="J20" s="21">
        <v>0.08</v>
      </c>
      <c r="K20" s="21">
        <v>0.1</v>
      </c>
      <c r="L20" s="21">
        <v>0.02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0.22</v>
      </c>
      <c r="X20" s="21">
        <v>0.03</v>
      </c>
      <c r="Y20" s="21"/>
      <c r="Z20" s="173">
        <f>SUM(F21:Y21)</f>
        <v>5639.75</v>
      </c>
    </row>
    <row r="21" spans="1:26" ht="12.75">
      <c r="A21" s="166"/>
      <c r="B21" s="168"/>
      <c r="C21" s="168"/>
      <c r="D21" s="170"/>
      <c r="E21" s="172"/>
      <c r="F21" s="26">
        <f aca="true" t="shared" si="10" ref="F21:Y21">F20*$D20*$E20</f>
        <v>281.9875</v>
      </c>
      <c r="G21" s="26">
        <f t="shared" si="10"/>
        <v>676.77</v>
      </c>
      <c r="H21" s="26">
        <f t="shared" si="10"/>
        <v>1917.515</v>
      </c>
      <c r="I21" s="26">
        <f t="shared" si="10"/>
        <v>225.59</v>
      </c>
      <c r="J21" s="26">
        <f t="shared" si="10"/>
        <v>451.18</v>
      </c>
      <c r="K21" s="26">
        <f t="shared" si="10"/>
        <v>563.975</v>
      </c>
      <c r="L21" s="26">
        <f t="shared" si="10"/>
        <v>112.795</v>
      </c>
      <c r="M21" s="26">
        <f t="shared" si="10"/>
        <v>0</v>
      </c>
      <c r="N21" s="26">
        <f t="shared" si="10"/>
        <v>0</v>
      </c>
      <c r="O21" s="26">
        <f t="shared" si="10"/>
        <v>0</v>
      </c>
      <c r="P21" s="26">
        <f t="shared" si="10"/>
        <v>0</v>
      </c>
      <c r="Q21" s="26">
        <f t="shared" si="10"/>
        <v>0</v>
      </c>
      <c r="R21" s="26">
        <f t="shared" si="10"/>
        <v>0</v>
      </c>
      <c r="S21" s="26">
        <f t="shared" si="10"/>
        <v>0</v>
      </c>
      <c r="T21" s="26">
        <f t="shared" si="10"/>
        <v>0</v>
      </c>
      <c r="U21" s="26">
        <f t="shared" si="10"/>
        <v>0</v>
      </c>
      <c r="V21" s="26">
        <f t="shared" si="10"/>
        <v>0</v>
      </c>
      <c r="W21" s="26">
        <f t="shared" si="10"/>
        <v>1240.7450000000001</v>
      </c>
      <c r="X21" s="26">
        <f t="shared" si="10"/>
        <v>169.1925</v>
      </c>
      <c r="Y21" s="26">
        <f t="shared" si="10"/>
        <v>0</v>
      </c>
      <c r="Z21" s="173"/>
    </row>
    <row r="22" spans="1:26" ht="12.75">
      <c r="A22" s="165" t="s">
        <v>53</v>
      </c>
      <c r="B22" s="167">
        <v>39052</v>
      </c>
      <c r="C22" s="167">
        <v>39065</v>
      </c>
      <c r="D22" s="169">
        <v>5639.75</v>
      </c>
      <c r="E22" s="171">
        <v>1</v>
      </c>
      <c r="F22" s="22">
        <v>0.05</v>
      </c>
      <c r="G22" s="22">
        <v>0.12</v>
      </c>
      <c r="H22" s="22">
        <v>0.34</v>
      </c>
      <c r="I22" s="22">
        <v>0.04</v>
      </c>
      <c r="J22" s="22">
        <v>0.08</v>
      </c>
      <c r="K22" s="22">
        <v>0.1</v>
      </c>
      <c r="L22" s="22">
        <v>0.02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>
        <v>0.22</v>
      </c>
      <c r="X22" s="22">
        <v>0.03</v>
      </c>
      <c r="Y22" s="22"/>
      <c r="Z22" s="174">
        <f>SUM(F23:Y23)</f>
        <v>5639.75</v>
      </c>
    </row>
    <row r="23" spans="1:26" ht="12.75">
      <c r="A23" s="166"/>
      <c r="B23" s="168"/>
      <c r="C23" s="168"/>
      <c r="D23" s="170"/>
      <c r="E23" s="172"/>
      <c r="F23" s="27">
        <f aca="true" t="shared" si="11" ref="F23:Y23">F22*$D22*$E22</f>
        <v>281.9875</v>
      </c>
      <c r="G23" s="27">
        <f t="shared" si="11"/>
        <v>676.77</v>
      </c>
      <c r="H23" s="27">
        <f t="shared" si="11"/>
        <v>1917.515</v>
      </c>
      <c r="I23" s="27">
        <f t="shared" si="11"/>
        <v>225.59</v>
      </c>
      <c r="J23" s="27">
        <f t="shared" si="11"/>
        <v>451.18</v>
      </c>
      <c r="K23" s="27">
        <f t="shared" si="11"/>
        <v>563.975</v>
      </c>
      <c r="L23" s="27">
        <f t="shared" si="11"/>
        <v>112.795</v>
      </c>
      <c r="M23" s="27">
        <f t="shared" si="11"/>
        <v>0</v>
      </c>
      <c r="N23" s="27">
        <f t="shared" si="11"/>
        <v>0</v>
      </c>
      <c r="O23" s="27">
        <f t="shared" si="11"/>
        <v>0</v>
      </c>
      <c r="P23" s="27">
        <f t="shared" si="11"/>
        <v>0</v>
      </c>
      <c r="Q23" s="27">
        <f t="shared" si="11"/>
        <v>0</v>
      </c>
      <c r="R23" s="27">
        <f t="shared" si="11"/>
        <v>0</v>
      </c>
      <c r="S23" s="27">
        <f t="shared" si="11"/>
        <v>0</v>
      </c>
      <c r="T23" s="27">
        <f t="shared" si="11"/>
        <v>0</v>
      </c>
      <c r="U23" s="27">
        <f t="shared" si="11"/>
        <v>0</v>
      </c>
      <c r="V23" s="27">
        <f t="shared" si="11"/>
        <v>0</v>
      </c>
      <c r="W23" s="27">
        <f t="shared" si="11"/>
        <v>1240.7450000000001</v>
      </c>
      <c r="X23" s="27">
        <f t="shared" si="11"/>
        <v>169.1925</v>
      </c>
      <c r="Y23" s="27">
        <f t="shared" si="11"/>
        <v>0</v>
      </c>
      <c r="Z23" s="174"/>
    </row>
    <row r="24" spans="1:26" ht="12.75">
      <c r="A24" s="165" t="s">
        <v>54</v>
      </c>
      <c r="B24" s="167">
        <v>39066</v>
      </c>
      <c r="C24" s="167">
        <v>39079</v>
      </c>
      <c r="D24" s="169">
        <v>5639.75</v>
      </c>
      <c r="E24" s="171">
        <v>0.3</v>
      </c>
      <c r="F24" s="21">
        <v>0.05</v>
      </c>
      <c r="G24" s="21">
        <v>0.12</v>
      </c>
      <c r="H24" s="21">
        <v>0.34</v>
      </c>
      <c r="I24" s="21">
        <v>0.04</v>
      </c>
      <c r="J24" s="21">
        <v>0.08</v>
      </c>
      <c r="K24" s="21">
        <v>0.1</v>
      </c>
      <c r="L24" s="21">
        <v>0.02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0.22</v>
      </c>
      <c r="X24" s="21">
        <v>0.03</v>
      </c>
      <c r="Y24" s="21"/>
      <c r="Z24" s="173">
        <f>SUM(F25:Y25)</f>
        <v>1691.9250000000002</v>
      </c>
    </row>
    <row r="25" spans="1:26" ht="12.75">
      <c r="A25" s="176"/>
      <c r="B25" s="177"/>
      <c r="C25" s="177"/>
      <c r="D25" s="178"/>
      <c r="E25" s="175"/>
      <c r="F25" s="26">
        <f aca="true" t="shared" si="12" ref="F25:Y25">F24*$D24*$E24</f>
        <v>84.59625</v>
      </c>
      <c r="G25" s="26">
        <f t="shared" si="12"/>
        <v>203.03099999999998</v>
      </c>
      <c r="H25" s="26">
        <f t="shared" si="12"/>
        <v>575.2545</v>
      </c>
      <c r="I25" s="26">
        <f t="shared" si="12"/>
        <v>67.67699999999999</v>
      </c>
      <c r="J25" s="26">
        <f t="shared" si="12"/>
        <v>135.35399999999998</v>
      </c>
      <c r="K25" s="26">
        <f t="shared" si="12"/>
        <v>169.1925</v>
      </c>
      <c r="L25" s="26">
        <f t="shared" si="12"/>
        <v>33.838499999999996</v>
      </c>
      <c r="M25" s="26">
        <f t="shared" si="12"/>
        <v>0</v>
      </c>
      <c r="N25" s="26">
        <f t="shared" si="12"/>
        <v>0</v>
      </c>
      <c r="O25" s="26">
        <f t="shared" si="12"/>
        <v>0</v>
      </c>
      <c r="P25" s="26">
        <f t="shared" si="12"/>
        <v>0</v>
      </c>
      <c r="Q25" s="26">
        <f t="shared" si="12"/>
        <v>0</v>
      </c>
      <c r="R25" s="26">
        <f t="shared" si="12"/>
        <v>0</v>
      </c>
      <c r="S25" s="26">
        <f t="shared" si="12"/>
        <v>0</v>
      </c>
      <c r="T25" s="26">
        <f t="shared" si="12"/>
        <v>0</v>
      </c>
      <c r="U25" s="26">
        <f t="shared" si="12"/>
        <v>0</v>
      </c>
      <c r="V25" s="26">
        <f t="shared" si="12"/>
        <v>0</v>
      </c>
      <c r="W25" s="26">
        <f t="shared" si="12"/>
        <v>372.2235</v>
      </c>
      <c r="X25" s="26">
        <f t="shared" si="12"/>
        <v>50.757749999999994</v>
      </c>
      <c r="Y25" s="26">
        <f t="shared" si="12"/>
        <v>0</v>
      </c>
      <c r="Z25" s="173"/>
    </row>
    <row r="26" spans="1:26" ht="12.75">
      <c r="A26" s="15"/>
      <c r="B26" s="16"/>
      <c r="C26" s="16"/>
      <c r="D26" s="16"/>
      <c r="E26" s="9" t="s">
        <v>1</v>
      </c>
      <c r="F26" s="10">
        <f>+F25+F23+F21+F19+F17+F15+F13+F11+F9+F7+F5</f>
        <v>2677.7843499999994</v>
      </c>
      <c r="G26" s="10">
        <f aca="true" t="shared" si="13" ref="G26:Y26">+G25+G23+G21+G19+G17+G15+G13+G11+G9+G7+G5</f>
        <v>6043.398840000001</v>
      </c>
      <c r="H26" s="10">
        <f t="shared" si="13"/>
        <v>16621.04438</v>
      </c>
      <c r="I26" s="10">
        <f t="shared" si="13"/>
        <v>2196.9822799999997</v>
      </c>
      <c r="J26" s="10">
        <f t="shared" si="13"/>
        <v>4120.190559999999</v>
      </c>
      <c r="K26" s="10">
        <f t="shared" si="13"/>
        <v>5081.7946999999995</v>
      </c>
      <c r="L26" s="10">
        <f t="shared" si="13"/>
        <v>1235.37814</v>
      </c>
      <c r="M26" s="10">
        <f aca="true" t="shared" si="14" ref="M26:V26">+M25+M23+M21+M19+M17+M15+M13+M11+M9+M7+M5</f>
        <v>273.774</v>
      </c>
      <c r="N26" s="10">
        <f t="shared" si="14"/>
        <v>273.774</v>
      </c>
      <c r="O26" s="10">
        <f t="shared" si="14"/>
        <v>273.774</v>
      </c>
      <c r="P26" s="10">
        <f t="shared" si="14"/>
        <v>273.774</v>
      </c>
      <c r="Q26" s="10">
        <f t="shared" si="14"/>
        <v>273.774</v>
      </c>
      <c r="R26" s="10">
        <f t="shared" si="14"/>
        <v>273.774</v>
      </c>
      <c r="S26" s="10">
        <f t="shared" si="14"/>
        <v>273.774</v>
      </c>
      <c r="T26" s="10">
        <f t="shared" si="14"/>
        <v>273.774</v>
      </c>
      <c r="U26" s="10">
        <f t="shared" si="14"/>
        <v>273.774</v>
      </c>
      <c r="V26" s="10">
        <f t="shared" si="14"/>
        <v>273.774</v>
      </c>
      <c r="W26" s="10">
        <f t="shared" si="13"/>
        <v>10851.41954</v>
      </c>
      <c r="X26" s="10">
        <f t="shared" si="13"/>
        <v>1716.1802100000002</v>
      </c>
      <c r="Y26" s="10">
        <f t="shared" si="13"/>
        <v>273.774</v>
      </c>
      <c r="Z26" s="10">
        <f>SUM(F26:Y26)</f>
        <v>53555.686999999976</v>
      </c>
    </row>
    <row r="27" spans="1:26" ht="12.75">
      <c r="A27" s="15"/>
      <c r="B27" s="16"/>
      <c r="C27" s="16"/>
      <c r="D27" s="16"/>
      <c r="E27" s="9" t="s">
        <v>9</v>
      </c>
      <c r="F27" s="7">
        <f aca="true" t="shared" si="15" ref="F27:Y27">+F26/$Z$26</f>
        <v>0.05000000000000001</v>
      </c>
      <c r="G27" s="7">
        <f t="shared" si="15"/>
        <v>0.11284326984732738</v>
      </c>
      <c r="H27" s="7">
        <f t="shared" si="15"/>
        <v>0.31035068936749904</v>
      </c>
      <c r="I27" s="7">
        <f t="shared" si="15"/>
        <v>0.04102239002181039</v>
      </c>
      <c r="J27" s="7">
        <f t="shared" si="15"/>
        <v>0.07693282993456887</v>
      </c>
      <c r="K27" s="7">
        <f t="shared" si="15"/>
        <v>0.09488804989094812</v>
      </c>
      <c r="L27" s="7">
        <f t="shared" si="15"/>
        <v>0.02306717006543116</v>
      </c>
      <c r="M27" s="7">
        <f aca="true" t="shared" si="16" ref="M27:V27">+M26/$Z$26</f>
        <v>0.005111950109051913</v>
      </c>
      <c r="N27" s="7">
        <f t="shared" si="16"/>
        <v>0.005111950109051913</v>
      </c>
      <c r="O27" s="7">
        <f t="shared" si="16"/>
        <v>0.005111950109051913</v>
      </c>
      <c r="P27" s="7">
        <f t="shared" si="16"/>
        <v>0.005111950109051913</v>
      </c>
      <c r="Q27" s="7">
        <f t="shared" si="16"/>
        <v>0.005111950109051913</v>
      </c>
      <c r="R27" s="7">
        <f t="shared" si="16"/>
        <v>0.005111950109051913</v>
      </c>
      <c r="S27" s="7">
        <f t="shared" si="16"/>
        <v>0.005111950109051913</v>
      </c>
      <c r="T27" s="7">
        <f t="shared" si="16"/>
        <v>0.005111950109051913</v>
      </c>
      <c r="U27" s="7">
        <f t="shared" si="16"/>
        <v>0.005111950109051913</v>
      </c>
      <c r="V27" s="7">
        <f t="shared" si="16"/>
        <v>0.005111950109051913</v>
      </c>
      <c r="W27" s="7">
        <f t="shared" si="15"/>
        <v>0.2026193696292236</v>
      </c>
      <c r="X27" s="7">
        <f t="shared" si="15"/>
        <v>0.03204478004362078</v>
      </c>
      <c r="Y27" s="7">
        <f t="shared" si="15"/>
        <v>0.005111950109051913</v>
      </c>
      <c r="Z27" s="11">
        <f>SUM(F27:Y27)</f>
        <v>1.0000000000000009</v>
      </c>
    </row>
    <row r="28" spans="1:26" ht="12.75">
      <c r="A28" s="15"/>
      <c r="B28" s="16"/>
      <c r="C28" s="16"/>
      <c r="D28" s="16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15"/>
      <c r="B29" s="16"/>
      <c r="C29" s="16"/>
      <c r="D29" s="16"/>
      <c r="E29" s="9" t="s">
        <v>18</v>
      </c>
      <c r="F29" s="14">
        <f aca="true" t="shared" si="17" ref="F29:Y29">ROUND(F27,5)</f>
        <v>0.05</v>
      </c>
      <c r="G29" s="14">
        <f t="shared" si="17"/>
        <v>0.11284</v>
      </c>
      <c r="H29" s="14">
        <f t="shared" si="17"/>
        <v>0.31035</v>
      </c>
      <c r="I29" s="14">
        <f t="shared" si="17"/>
        <v>0.04102</v>
      </c>
      <c r="J29" s="14">
        <f t="shared" si="17"/>
        <v>0.07693</v>
      </c>
      <c r="K29" s="14">
        <f t="shared" si="17"/>
        <v>0.09489</v>
      </c>
      <c r="L29" s="14">
        <f t="shared" si="17"/>
        <v>0.02307</v>
      </c>
      <c r="M29" s="14">
        <f t="shared" si="17"/>
        <v>0.00511</v>
      </c>
      <c r="N29" s="14">
        <f t="shared" si="17"/>
        <v>0.00511</v>
      </c>
      <c r="O29" s="14">
        <f t="shared" si="17"/>
        <v>0.00511</v>
      </c>
      <c r="P29" s="14">
        <f t="shared" si="17"/>
        <v>0.00511</v>
      </c>
      <c r="Q29" s="14">
        <f t="shared" si="17"/>
        <v>0.00511</v>
      </c>
      <c r="R29" s="14">
        <f t="shared" si="17"/>
        <v>0.00511</v>
      </c>
      <c r="S29" s="14">
        <f t="shared" si="17"/>
        <v>0.00511</v>
      </c>
      <c r="T29" s="14">
        <f t="shared" si="17"/>
        <v>0.00511</v>
      </c>
      <c r="U29" s="14">
        <f t="shared" si="17"/>
        <v>0.00511</v>
      </c>
      <c r="V29" s="14">
        <f t="shared" si="17"/>
        <v>0.00511</v>
      </c>
      <c r="W29" s="14">
        <f t="shared" si="17"/>
        <v>0.20262</v>
      </c>
      <c r="X29" s="14">
        <f t="shared" si="17"/>
        <v>0.03204</v>
      </c>
      <c r="Y29" s="14">
        <f t="shared" si="17"/>
        <v>0.00511</v>
      </c>
      <c r="Z29" s="14">
        <f>SUM(F29:Y29)</f>
        <v>0.9999699999999995</v>
      </c>
    </row>
    <row r="30" spans="1:26" ht="12.75">
      <c r="A30" s="15"/>
      <c r="B30" s="16"/>
      <c r="C30" s="16"/>
      <c r="D30" s="16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3.5" thickBot="1">
      <c r="A31" s="15"/>
      <c r="B31" s="16"/>
      <c r="C31" s="16"/>
      <c r="D31" s="16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8" t="s">
        <v>1</v>
      </c>
    </row>
    <row r="32" spans="1:26" ht="12.75">
      <c r="A32" s="151" t="s">
        <v>43</v>
      </c>
      <c r="B32" s="152"/>
      <c r="C32" s="152"/>
      <c r="D32" s="153"/>
      <c r="E32" s="12" t="s">
        <v>10</v>
      </c>
      <c r="F32" s="10">
        <v>-800</v>
      </c>
      <c r="G32" s="10"/>
      <c r="H32" s="10"/>
      <c r="I32" s="10"/>
      <c r="J32" s="10"/>
      <c r="K32" s="10"/>
      <c r="L32" s="10"/>
      <c r="M32" s="10">
        <v>800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>
        <f>SUM(F32:Y32)</f>
        <v>0</v>
      </c>
    </row>
    <row r="33" spans="1:26" ht="12.75">
      <c r="A33" s="154"/>
      <c r="B33" s="155"/>
      <c r="C33" s="155"/>
      <c r="D33" s="156"/>
      <c r="E33" s="12" t="s">
        <v>11</v>
      </c>
      <c r="F33" s="10"/>
      <c r="G33" s="10">
        <v>-2500</v>
      </c>
      <c r="H33" s="10"/>
      <c r="I33" s="10"/>
      <c r="J33" s="10"/>
      <c r="K33" s="10"/>
      <c r="L33" s="10"/>
      <c r="M33" s="10"/>
      <c r="N33" s="10">
        <v>2500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>
        <f>SUM(F33:Y33)</f>
        <v>0</v>
      </c>
    </row>
    <row r="34" spans="1:26" ht="12.75">
      <c r="A34" s="154"/>
      <c r="B34" s="155"/>
      <c r="C34" s="155"/>
      <c r="D34" s="156"/>
      <c r="E34" s="12" t="s">
        <v>12</v>
      </c>
      <c r="F34" s="10"/>
      <c r="G34" s="10"/>
      <c r="H34" s="10">
        <v>-7500</v>
      </c>
      <c r="I34" s="10"/>
      <c r="J34" s="10"/>
      <c r="K34" s="10"/>
      <c r="L34" s="10"/>
      <c r="M34" s="10"/>
      <c r="N34" s="10"/>
      <c r="O34" s="10"/>
      <c r="P34" s="10"/>
      <c r="Q34" s="10">
        <v>7500</v>
      </c>
      <c r="R34" s="10"/>
      <c r="S34" s="10"/>
      <c r="T34" s="10"/>
      <c r="U34" s="10"/>
      <c r="V34" s="10"/>
      <c r="W34" s="10"/>
      <c r="X34" s="10"/>
      <c r="Y34" s="10"/>
      <c r="Z34" s="10">
        <f aca="true" t="shared" si="18" ref="Z34:Z44">SUM(F34:Y34)</f>
        <v>0</v>
      </c>
    </row>
    <row r="35" spans="1:26" ht="12.75">
      <c r="A35" s="154"/>
      <c r="B35" s="155"/>
      <c r="C35" s="155"/>
      <c r="D35" s="156"/>
      <c r="E35" s="12" t="s">
        <v>13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>
        <f t="shared" si="18"/>
        <v>0</v>
      </c>
    </row>
    <row r="36" spans="1:26" ht="12.75">
      <c r="A36" s="154"/>
      <c r="B36" s="155"/>
      <c r="C36" s="155"/>
      <c r="D36" s="156"/>
      <c r="E36" s="12" t="s">
        <v>14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f t="shared" si="18"/>
        <v>0</v>
      </c>
    </row>
    <row r="37" spans="1:26" ht="12.75">
      <c r="A37" s="154"/>
      <c r="B37" s="155"/>
      <c r="C37" s="155"/>
      <c r="D37" s="156"/>
      <c r="E37" s="12" t="s">
        <v>31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>
        <f t="shared" si="18"/>
        <v>0</v>
      </c>
    </row>
    <row r="38" spans="1:26" ht="12.75">
      <c r="A38" s="154"/>
      <c r="B38" s="155"/>
      <c r="C38" s="155"/>
      <c r="D38" s="156"/>
      <c r="E38" s="12" t="s">
        <v>32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>
        <f t="shared" si="18"/>
        <v>0</v>
      </c>
    </row>
    <row r="39" spans="1:26" ht="12.75">
      <c r="A39" s="154"/>
      <c r="B39" s="155"/>
      <c r="C39" s="155"/>
      <c r="D39" s="156"/>
      <c r="E39" s="12" t="s">
        <v>33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>
        <f t="shared" si="18"/>
        <v>0</v>
      </c>
    </row>
    <row r="40" spans="1:26" ht="12.75">
      <c r="A40" s="154"/>
      <c r="B40" s="155"/>
      <c r="C40" s="155"/>
      <c r="D40" s="156"/>
      <c r="E40" s="12" t="s">
        <v>34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>
        <f t="shared" si="18"/>
        <v>0</v>
      </c>
    </row>
    <row r="41" spans="1:26" ht="12.75">
      <c r="A41" s="154"/>
      <c r="B41" s="155"/>
      <c r="C41" s="155"/>
      <c r="D41" s="156"/>
      <c r="E41" s="12" t="s">
        <v>35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>
        <f t="shared" si="18"/>
        <v>0</v>
      </c>
    </row>
    <row r="42" spans="1:26" ht="12.75">
      <c r="A42" s="154"/>
      <c r="B42" s="155"/>
      <c r="C42" s="155"/>
      <c r="D42" s="156"/>
      <c r="E42" s="12" t="s">
        <v>36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>
        <f t="shared" si="18"/>
        <v>0</v>
      </c>
    </row>
    <row r="43" spans="1:26" ht="12.75">
      <c r="A43" s="154"/>
      <c r="B43" s="155"/>
      <c r="C43" s="155"/>
      <c r="D43" s="156"/>
      <c r="E43" s="12" t="s">
        <v>37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>
        <f t="shared" si="18"/>
        <v>0</v>
      </c>
    </row>
    <row r="44" spans="1:26" ht="12.75">
      <c r="A44" s="154"/>
      <c r="B44" s="155"/>
      <c r="C44" s="155"/>
      <c r="D44" s="156"/>
      <c r="E44" s="12" t="s">
        <v>38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>
        <f t="shared" si="18"/>
        <v>0</v>
      </c>
    </row>
    <row r="45" spans="1:26" ht="12.75">
      <c r="A45" s="154"/>
      <c r="B45" s="155"/>
      <c r="C45" s="155"/>
      <c r="D45" s="156"/>
      <c r="E45" s="12" t="s">
        <v>39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>
        <f>SUM(F45:Y45)</f>
        <v>0</v>
      </c>
    </row>
    <row r="46" spans="1:26" ht="13.5" thickBot="1">
      <c r="A46" s="157"/>
      <c r="B46" s="158"/>
      <c r="C46" s="158"/>
      <c r="D46" s="159"/>
      <c r="E46" s="12" t="s">
        <v>40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>
        <f>SUM(F46:Y46)</f>
        <v>0</v>
      </c>
    </row>
    <row r="47" spans="1:26" ht="12.75">
      <c r="A47" s="17"/>
      <c r="B47" s="17"/>
      <c r="C47" s="17"/>
      <c r="D47" s="17"/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5"/>
      <c r="B48" s="16"/>
      <c r="C48" s="16"/>
      <c r="D48" s="16"/>
      <c r="E48" s="9" t="s">
        <v>15</v>
      </c>
      <c r="F48" s="10">
        <f aca="true" t="shared" si="19" ref="F48:Y48">SUM(F32:F46)</f>
        <v>-800</v>
      </c>
      <c r="G48" s="10">
        <f t="shared" si="19"/>
        <v>-2500</v>
      </c>
      <c r="H48" s="10">
        <f t="shared" si="19"/>
        <v>-7500</v>
      </c>
      <c r="I48" s="10">
        <f t="shared" si="19"/>
        <v>0</v>
      </c>
      <c r="J48" s="10">
        <f t="shared" si="19"/>
        <v>0</v>
      </c>
      <c r="K48" s="10">
        <f t="shared" si="19"/>
        <v>0</v>
      </c>
      <c r="L48" s="10">
        <f t="shared" si="19"/>
        <v>0</v>
      </c>
      <c r="M48" s="10">
        <f aca="true" t="shared" si="20" ref="M48:U48">SUM(M32:M46)</f>
        <v>800</v>
      </c>
      <c r="N48" s="10">
        <f t="shared" si="20"/>
        <v>2500</v>
      </c>
      <c r="O48" s="10">
        <f t="shared" si="20"/>
        <v>0</v>
      </c>
      <c r="P48" s="10">
        <f t="shared" si="20"/>
        <v>0</v>
      </c>
      <c r="Q48" s="10">
        <f t="shared" si="20"/>
        <v>7500</v>
      </c>
      <c r="R48" s="10">
        <f t="shared" si="20"/>
        <v>0</v>
      </c>
      <c r="S48" s="10">
        <f t="shared" si="20"/>
        <v>0</v>
      </c>
      <c r="T48" s="10">
        <f t="shared" si="20"/>
        <v>0</v>
      </c>
      <c r="U48" s="10">
        <f t="shared" si="20"/>
        <v>0</v>
      </c>
      <c r="V48" s="10">
        <f t="shared" si="19"/>
        <v>0</v>
      </c>
      <c r="W48" s="10">
        <f t="shared" si="19"/>
        <v>0</v>
      </c>
      <c r="X48" s="10">
        <f t="shared" si="19"/>
        <v>0</v>
      </c>
      <c r="Y48" s="10">
        <f t="shared" si="19"/>
        <v>0</v>
      </c>
      <c r="Z48" s="10">
        <f>SUM(F48:Y48)</f>
        <v>0</v>
      </c>
    </row>
    <row r="49" spans="1:26" ht="12.75">
      <c r="A49" s="15"/>
      <c r="B49" s="16"/>
      <c r="C49" s="16"/>
      <c r="D49" s="1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15"/>
      <c r="B50" s="16"/>
      <c r="C50" s="16"/>
      <c r="D50" s="16"/>
      <c r="E50" s="9" t="s">
        <v>16</v>
      </c>
      <c r="F50" s="10">
        <f aca="true" t="shared" si="21" ref="F50:Y50">+F26+F48</f>
        <v>1877.7843499999994</v>
      </c>
      <c r="G50" s="10">
        <f t="shared" si="21"/>
        <v>3543.3988400000007</v>
      </c>
      <c r="H50" s="10">
        <f t="shared" si="21"/>
        <v>9121.04438</v>
      </c>
      <c r="I50" s="10">
        <f t="shared" si="21"/>
        <v>2196.9822799999997</v>
      </c>
      <c r="J50" s="10">
        <f t="shared" si="21"/>
        <v>4120.190559999999</v>
      </c>
      <c r="K50" s="10">
        <f t="shared" si="21"/>
        <v>5081.7946999999995</v>
      </c>
      <c r="L50" s="10">
        <f t="shared" si="21"/>
        <v>1235.37814</v>
      </c>
      <c r="M50" s="10">
        <f aca="true" t="shared" si="22" ref="M50:U50">+M26+M48</f>
        <v>1073.774</v>
      </c>
      <c r="N50" s="10">
        <f t="shared" si="22"/>
        <v>2773.774</v>
      </c>
      <c r="O50" s="10">
        <f t="shared" si="22"/>
        <v>273.774</v>
      </c>
      <c r="P50" s="10">
        <f t="shared" si="22"/>
        <v>273.774</v>
      </c>
      <c r="Q50" s="10">
        <f t="shared" si="22"/>
        <v>7773.774</v>
      </c>
      <c r="R50" s="10">
        <f t="shared" si="22"/>
        <v>273.774</v>
      </c>
      <c r="S50" s="10">
        <f t="shared" si="22"/>
        <v>273.774</v>
      </c>
      <c r="T50" s="10">
        <f t="shared" si="22"/>
        <v>273.774</v>
      </c>
      <c r="U50" s="10">
        <f t="shared" si="22"/>
        <v>273.774</v>
      </c>
      <c r="V50" s="10">
        <f t="shared" si="21"/>
        <v>273.774</v>
      </c>
      <c r="W50" s="10">
        <f t="shared" si="21"/>
        <v>10851.41954</v>
      </c>
      <c r="X50" s="10">
        <f t="shared" si="21"/>
        <v>1716.1802100000002</v>
      </c>
      <c r="Y50" s="10">
        <f t="shared" si="21"/>
        <v>273.774</v>
      </c>
      <c r="Z50" s="10">
        <f>SUM(F50:Y50)</f>
        <v>53555.68699999999</v>
      </c>
    </row>
    <row r="51" spans="1:26" ht="12.75">
      <c r="A51" s="15"/>
      <c r="B51" s="16"/>
      <c r="C51" s="16"/>
      <c r="D51" s="16"/>
      <c r="E51" s="9" t="s">
        <v>17</v>
      </c>
      <c r="F51" s="7">
        <f aca="true" t="shared" si="23" ref="F51:Y51">+F50/$Z$50</f>
        <v>0.035062277326402325</v>
      </c>
      <c r="G51" s="7">
        <f t="shared" si="23"/>
        <v>0.06616288649233464</v>
      </c>
      <c r="H51" s="7">
        <f t="shared" si="23"/>
        <v>0.17030953930252077</v>
      </c>
      <c r="I51" s="7">
        <f t="shared" si="23"/>
        <v>0.041022390021810386</v>
      </c>
      <c r="J51" s="7">
        <f t="shared" si="23"/>
        <v>0.07693282993456885</v>
      </c>
      <c r="K51" s="7">
        <f t="shared" si="23"/>
        <v>0.0948880498909481</v>
      </c>
      <c r="L51" s="7">
        <f t="shared" si="23"/>
        <v>0.02306717006543115</v>
      </c>
      <c r="M51" s="7">
        <f aca="true" t="shared" si="24" ref="M51:U51">+M50/$Z$50</f>
        <v>0.02004967278264958</v>
      </c>
      <c r="N51" s="7">
        <f t="shared" si="24"/>
        <v>0.05179233346404464</v>
      </c>
      <c r="O51" s="7">
        <f t="shared" si="24"/>
        <v>0.005111950109051911</v>
      </c>
      <c r="P51" s="7">
        <f t="shared" si="24"/>
        <v>0.005111950109051911</v>
      </c>
      <c r="Q51" s="7">
        <f t="shared" si="24"/>
        <v>0.1451531001740301</v>
      </c>
      <c r="R51" s="7">
        <f t="shared" si="24"/>
        <v>0.005111950109051911</v>
      </c>
      <c r="S51" s="7">
        <f t="shared" si="24"/>
        <v>0.005111950109051911</v>
      </c>
      <c r="T51" s="7">
        <f t="shared" si="24"/>
        <v>0.005111950109051911</v>
      </c>
      <c r="U51" s="7">
        <f t="shared" si="24"/>
        <v>0.005111950109051911</v>
      </c>
      <c r="V51" s="7">
        <f t="shared" si="23"/>
        <v>0.005111950109051911</v>
      </c>
      <c r="W51" s="7">
        <f t="shared" si="23"/>
        <v>0.20261936962922356</v>
      </c>
      <c r="X51" s="7">
        <f t="shared" si="23"/>
        <v>0.032044780043620776</v>
      </c>
      <c r="Y51" s="7">
        <f t="shared" si="23"/>
        <v>0.005111950109051911</v>
      </c>
      <c r="Z51" s="11">
        <f>SUM(F51:Y51)</f>
        <v>1.0000000000000007</v>
      </c>
    </row>
    <row r="52" spans="1:26" ht="12.75">
      <c r="A52" s="15"/>
      <c r="B52" s="16"/>
      <c r="C52" s="16"/>
      <c r="D52" s="1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5"/>
      <c r="B53" s="16"/>
      <c r="C53" s="16"/>
      <c r="D53" s="16"/>
      <c r="E53" s="9" t="s">
        <v>18</v>
      </c>
      <c r="F53" s="13">
        <f aca="true" t="shared" si="25" ref="F53:Y53">ROUND(F51,4)</f>
        <v>0.0351</v>
      </c>
      <c r="G53" s="13">
        <f t="shared" si="25"/>
        <v>0.0662</v>
      </c>
      <c r="H53" s="13">
        <f t="shared" si="25"/>
        <v>0.1703</v>
      </c>
      <c r="I53" s="13">
        <f t="shared" si="25"/>
        <v>0.041</v>
      </c>
      <c r="J53" s="13">
        <f t="shared" si="25"/>
        <v>0.0769</v>
      </c>
      <c r="K53" s="13">
        <f t="shared" si="25"/>
        <v>0.0949</v>
      </c>
      <c r="L53" s="13">
        <f t="shared" si="25"/>
        <v>0.0231</v>
      </c>
      <c r="M53" s="13">
        <f aca="true" t="shared" si="26" ref="M53:U53">ROUND(M51,4)</f>
        <v>0.02</v>
      </c>
      <c r="N53" s="13">
        <f t="shared" si="26"/>
        <v>0.0518</v>
      </c>
      <c r="O53" s="13">
        <f t="shared" si="26"/>
        <v>0.0051</v>
      </c>
      <c r="P53" s="13">
        <f t="shared" si="26"/>
        <v>0.0051</v>
      </c>
      <c r="Q53" s="13">
        <f t="shared" si="26"/>
        <v>0.1452</v>
      </c>
      <c r="R53" s="13">
        <f t="shared" si="26"/>
        <v>0.0051</v>
      </c>
      <c r="S53" s="13">
        <f t="shared" si="26"/>
        <v>0.0051</v>
      </c>
      <c r="T53" s="13">
        <f t="shared" si="26"/>
        <v>0.0051</v>
      </c>
      <c r="U53" s="13">
        <f t="shared" si="26"/>
        <v>0.0051</v>
      </c>
      <c r="V53" s="13">
        <f t="shared" si="25"/>
        <v>0.0051</v>
      </c>
      <c r="W53" s="13">
        <f t="shared" si="25"/>
        <v>0.2026</v>
      </c>
      <c r="X53" s="13">
        <f t="shared" si="25"/>
        <v>0.032</v>
      </c>
      <c r="Y53" s="13">
        <f t="shared" si="25"/>
        <v>0.0051</v>
      </c>
      <c r="Z53" s="13">
        <f>SUM(F53:Y53)</f>
        <v>0.9998999999999999</v>
      </c>
    </row>
    <row r="59" ht="12.75" customHeight="1"/>
  </sheetData>
  <sheetProtection/>
  <mergeCells count="68">
    <mergeCell ref="E22:E23"/>
    <mergeCell ref="E20:E21"/>
    <mergeCell ref="Z24:Z25"/>
    <mergeCell ref="Z16:Z17"/>
    <mergeCell ref="Z18:Z19"/>
    <mergeCell ref="Z20:Z21"/>
    <mergeCell ref="Z22:Z23"/>
    <mergeCell ref="Z8:Z9"/>
    <mergeCell ref="Z10:Z11"/>
    <mergeCell ref="Z12:Z13"/>
    <mergeCell ref="Z14:Z15"/>
    <mergeCell ref="C18:C19"/>
    <mergeCell ref="D18:D19"/>
    <mergeCell ref="E14:E15"/>
    <mergeCell ref="D8:D9"/>
    <mergeCell ref="E8:E9"/>
    <mergeCell ref="E10:E11"/>
    <mergeCell ref="A20:A21"/>
    <mergeCell ref="B20:B21"/>
    <mergeCell ref="C20:C21"/>
    <mergeCell ref="D20:D21"/>
    <mergeCell ref="A24:A25"/>
    <mergeCell ref="B24:B25"/>
    <mergeCell ref="C24:C25"/>
    <mergeCell ref="D24:D25"/>
    <mergeCell ref="C22:C23"/>
    <mergeCell ref="D22:D23"/>
    <mergeCell ref="A18:A19"/>
    <mergeCell ref="B18:B19"/>
    <mergeCell ref="C10:C11"/>
    <mergeCell ref="D10:D11"/>
    <mergeCell ref="E24:E25"/>
    <mergeCell ref="A22:A23"/>
    <mergeCell ref="B22:B23"/>
    <mergeCell ref="C14:C15"/>
    <mergeCell ref="D14:D15"/>
    <mergeCell ref="E18:E19"/>
    <mergeCell ref="A16:A17"/>
    <mergeCell ref="B16:B17"/>
    <mergeCell ref="C16:C17"/>
    <mergeCell ref="D16:D17"/>
    <mergeCell ref="E16:E17"/>
    <mergeCell ref="A14:A15"/>
    <mergeCell ref="B14:B15"/>
    <mergeCell ref="A12:A13"/>
    <mergeCell ref="B12:B13"/>
    <mergeCell ref="C12:C13"/>
    <mergeCell ref="D12:D13"/>
    <mergeCell ref="E12:E13"/>
    <mergeCell ref="A10:A11"/>
    <mergeCell ref="B10:B11"/>
    <mergeCell ref="Z4:Z5"/>
    <mergeCell ref="Z6:Z7"/>
    <mergeCell ref="A6:A7"/>
    <mergeCell ref="B6:B7"/>
    <mergeCell ref="C6:C7"/>
    <mergeCell ref="D6:D7"/>
    <mergeCell ref="E6:E7"/>
    <mergeCell ref="A32:D46"/>
    <mergeCell ref="F2:Y2"/>
    <mergeCell ref="A4:A5"/>
    <mergeCell ref="B4:B5"/>
    <mergeCell ref="C4:C5"/>
    <mergeCell ref="D4:D5"/>
    <mergeCell ref="E4:E5"/>
    <mergeCell ref="A8:A9"/>
    <mergeCell ref="B8:B9"/>
    <mergeCell ref="C8:C9"/>
  </mergeCells>
  <printOptions/>
  <pageMargins left="0.25" right="0.25" top="0.75" bottom="0.75" header="0.5" footer="0.5"/>
  <pageSetup horizontalDpi="600" verticalDpi="600" orientation="landscape" paperSize="5" scale="60" r:id="rId2"/>
  <headerFooter alignWithMargins="0">
    <oddHeader>&amp;CPercentage of Payroll RET Calculation Worksheet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zoomScale="80" zoomScaleNormal="80" zoomScalePageLayoutView="0" workbookViewId="0" topLeftCell="A1">
      <selection activeCell="Z53" sqref="Z53"/>
    </sheetView>
  </sheetViews>
  <sheetFormatPr defaultColWidth="9.140625" defaultRowHeight="12.75"/>
  <cols>
    <col min="1" max="1" width="8.140625" style="0" customWidth="1"/>
    <col min="2" max="2" width="9.421875" style="0" bestFit="1" customWidth="1"/>
    <col min="3" max="3" width="10.421875" style="0" customWidth="1"/>
    <col min="4" max="4" width="9.421875" style="0" bestFit="1" customWidth="1"/>
    <col min="5" max="5" width="8.140625" style="0" bestFit="1" customWidth="1"/>
    <col min="6" max="6" width="11.421875" style="0" customWidth="1"/>
    <col min="7" max="7" width="12.8515625" style="0" customWidth="1"/>
    <col min="8" max="9" width="12.28125" style="0" bestFit="1" customWidth="1"/>
    <col min="10" max="10" width="9.8515625" style="0" customWidth="1"/>
    <col min="11" max="11" width="11.00390625" style="0" customWidth="1"/>
    <col min="12" max="21" width="10.57421875" style="0" customWidth="1"/>
    <col min="22" max="22" width="10.00390625" style="0" bestFit="1" customWidth="1"/>
    <col min="23" max="23" width="10.57421875" style="0" bestFit="1" customWidth="1"/>
    <col min="24" max="24" width="10.00390625" style="0" bestFit="1" customWidth="1"/>
    <col min="25" max="25" width="10.140625" style="0" customWidth="1"/>
    <col min="26" max="26" width="11.7109375" style="0" customWidth="1"/>
    <col min="27" max="27" width="9.7109375" style="0" bestFit="1" customWidth="1"/>
  </cols>
  <sheetData>
    <row r="1" spans="3:4" ht="13.5" thickBot="1">
      <c r="C1" s="3"/>
      <c r="D1" s="3"/>
    </row>
    <row r="2" spans="6:25" ht="13.5" thickBot="1">
      <c r="F2" s="160" t="s">
        <v>68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1:26" ht="13.5" thickBot="1">
      <c r="A3" s="8" t="s">
        <v>5</v>
      </c>
      <c r="B3" s="8" t="s">
        <v>6</v>
      </c>
      <c r="C3" s="8" t="s">
        <v>7</v>
      </c>
      <c r="D3" s="8" t="s">
        <v>42</v>
      </c>
      <c r="E3" s="8" t="s">
        <v>8</v>
      </c>
      <c r="F3" s="24">
        <v>37151</v>
      </c>
      <c r="G3" s="24">
        <v>37152</v>
      </c>
      <c r="H3" s="25">
        <v>37153</v>
      </c>
      <c r="I3" s="25">
        <v>37154</v>
      </c>
      <c r="J3" s="25">
        <v>37155</v>
      </c>
      <c r="K3" s="25">
        <v>37156</v>
      </c>
      <c r="L3" s="25">
        <v>37157</v>
      </c>
      <c r="M3" s="25">
        <v>37158</v>
      </c>
      <c r="N3" s="25">
        <v>37159</v>
      </c>
      <c r="O3" s="25">
        <v>37160</v>
      </c>
      <c r="P3" s="25">
        <v>37161</v>
      </c>
      <c r="Q3" s="25">
        <v>37162</v>
      </c>
      <c r="R3" s="25">
        <v>37163</v>
      </c>
      <c r="S3" s="25">
        <v>37164</v>
      </c>
      <c r="T3" s="25">
        <v>37165</v>
      </c>
      <c r="U3" s="25">
        <v>37166</v>
      </c>
      <c r="V3" s="25">
        <v>37167</v>
      </c>
      <c r="W3" s="25">
        <v>37168</v>
      </c>
      <c r="X3" s="25">
        <v>37169</v>
      </c>
      <c r="Y3" s="25">
        <v>37170</v>
      </c>
      <c r="Z3" s="5" t="s">
        <v>1</v>
      </c>
    </row>
    <row r="4" spans="1:26" ht="12.75" customHeight="1">
      <c r="A4" s="185" t="s">
        <v>44</v>
      </c>
      <c r="B4" s="179">
        <v>38926</v>
      </c>
      <c r="C4" s="179">
        <v>38939</v>
      </c>
      <c r="D4" s="181">
        <v>5475.48</v>
      </c>
      <c r="E4" s="183">
        <v>0.4</v>
      </c>
      <c r="F4" s="127">
        <v>0.05</v>
      </c>
      <c r="G4" s="127">
        <v>0.12</v>
      </c>
      <c r="H4" s="127">
        <v>0.34</v>
      </c>
      <c r="I4" s="127">
        <v>0.04</v>
      </c>
      <c r="J4" s="127">
        <v>0.08</v>
      </c>
      <c r="K4" s="127">
        <v>0.1</v>
      </c>
      <c r="L4" s="127">
        <v>0.02</v>
      </c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>
        <v>0.22</v>
      </c>
      <c r="X4" s="127">
        <v>0.03</v>
      </c>
      <c r="Y4" s="127"/>
      <c r="Z4" s="173">
        <f>SUM(F5:Y5)</f>
        <v>2190.192</v>
      </c>
    </row>
    <row r="5" spans="1:26" ht="12.75" customHeight="1">
      <c r="A5" s="190"/>
      <c r="B5" s="180"/>
      <c r="C5" s="180"/>
      <c r="D5" s="182"/>
      <c r="E5" s="184"/>
      <c r="F5" s="26">
        <f aca="true" t="shared" si="0" ref="F5:Y5">F4*$D4*$E4</f>
        <v>109.5096</v>
      </c>
      <c r="G5" s="26">
        <f t="shared" si="0"/>
        <v>262.82304</v>
      </c>
      <c r="H5" s="26">
        <f t="shared" si="0"/>
        <v>744.66528</v>
      </c>
      <c r="I5" s="26">
        <f t="shared" si="0"/>
        <v>87.60768</v>
      </c>
      <c r="J5" s="26">
        <f t="shared" si="0"/>
        <v>175.21536</v>
      </c>
      <c r="K5" s="26">
        <f t="shared" si="0"/>
        <v>219.0192</v>
      </c>
      <c r="L5" s="26">
        <f t="shared" si="0"/>
        <v>43.80384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481.84223999999995</v>
      </c>
      <c r="X5" s="26">
        <f t="shared" si="0"/>
        <v>65.70576</v>
      </c>
      <c r="Y5" s="26">
        <f t="shared" si="0"/>
        <v>0</v>
      </c>
      <c r="Z5" s="173"/>
    </row>
    <row r="6" spans="1:26" ht="12.75">
      <c r="A6" s="185" t="s">
        <v>45</v>
      </c>
      <c r="B6" s="179">
        <v>38940</v>
      </c>
      <c r="C6" s="179">
        <v>38953</v>
      </c>
      <c r="D6" s="181">
        <v>5475.48</v>
      </c>
      <c r="E6" s="183">
        <v>1</v>
      </c>
      <c r="F6" s="128">
        <v>0.05</v>
      </c>
      <c r="G6" s="128">
        <v>0.12</v>
      </c>
      <c r="H6" s="128">
        <v>0.34</v>
      </c>
      <c r="I6" s="128">
        <v>0.04</v>
      </c>
      <c r="J6" s="128">
        <v>0.08</v>
      </c>
      <c r="K6" s="128">
        <v>0.1</v>
      </c>
      <c r="L6" s="128">
        <v>0.02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>
        <v>0.22</v>
      </c>
      <c r="X6" s="128">
        <v>0.03</v>
      </c>
      <c r="Y6" s="128"/>
      <c r="Z6" s="174">
        <f>SUM(F7:Y7)</f>
        <v>5475.4800000000005</v>
      </c>
    </row>
    <row r="7" spans="1:26" ht="12.75">
      <c r="A7" s="190"/>
      <c r="B7" s="180"/>
      <c r="C7" s="180"/>
      <c r="D7" s="182"/>
      <c r="E7" s="184"/>
      <c r="F7" s="27">
        <f aca="true" t="shared" si="1" ref="F7:Y7">F6*$D6*$E6</f>
        <v>273.774</v>
      </c>
      <c r="G7" s="27">
        <f t="shared" si="1"/>
        <v>657.0576</v>
      </c>
      <c r="H7" s="27">
        <f t="shared" si="1"/>
        <v>1861.6632</v>
      </c>
      <c r="I7" s="27">
        <f t="shared" si="1"/>
        <v>219.01919999999998</v>
      </c>
      <c r="J7" s="27">
        <f t="shared" si="1"/>
        <v>438.03839999999997</v>
      </c>
      <c r="K7" s="27">
        <f t="shared" si="1"/>
        <v>547.548</v>
      </c>
      <c r="L7" s="27">
        <f t="shared" si="1"/>
        <v>109.50959999999999</v>
      </c>
      <c r="M7" s="27">
        <f t="shared" si="1"/>
        <v>0</v>
      </c>
      <c r="N7" s="27">
        <f t="shared" si="1"/>
        <v>0</v>
      </c>
      <c r="O7" s="27">
        <f t="shared" si="1"/>
        <v>0</v>
      </c>
      <c r="P7" s="27">
        <f t="shared" si="1"/>
        <v>0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27">
        <f t="shared" si="1"/>
        <v>0</v>
      </c>
      <c r="U7" s="27">
        <f t="shared" si="1"/>
        <v>0</v>
      </c>
      <c r="V7" s="27">
        <f t="shared" si="1"/>
        <v>0</v>
      </c>
      <c r="W7" s="27">
        <f t="shared" si="1"/>
        <v>1204.6055999999999</v>
      </c>
      <c r="X7" s="27">
        <f t="shared" si="1"/>
        <v>164.2644</v>
      </c>
      <c r="Y7" s="27">
        <f t="shared" si="1"/>
        <v>0</v>
      </c>
      <c r="Z7" s="174"/>
    </row>
    <row r="8" spans="1:26" ht="12.75">
      <c r="A8" s="185" t="s">
        <v>46</v>
      </c>
      <c r="B8" s="179">
        <v>38954</v>
      </c>
      <c r="C8" s="179">
        <v>38967</v>
      </c>
      <c r="D8" s="181">
        <v>5475.48</v>
      </c>
      <c r="E8" s="183">
        <v>1</v>
      </c>
      <c r="F8" s="129">
        <v>0.05</v>
      </c>
      <c r="G8" s="129">
        <v>0.12</v>
      </c>
      <c r="H8" s="129">
        <v>0.34</v>
      </c>
      <c r="I8" s="129">
        <v>0.04</v>
      </c>
      <c r="J8" s="129">
        <v>0.08</v>
      </c>
      <c r="K8" s="129">
        <v>0.1</v>
      </c>
      <c r="L8" s="129">
        <v>0.02</v>
      </c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>
        <v>0.22</v>
      </c>
      <c r="X8" s="129">
        <v>0.03</v>
      </c>
      <c r="Y8" s="129"/>
      <c r="Z8" s="173">
        <f>SUM(F9:Y9)</f>
        <v>5475.4800000000005</v>
      </c>
    </row>
    <row r="9" spans="1:26" ht="12.75">
      <c r="A9" s="190"/>
      <c r="B9" s="180"/>
      <c r="C9" s="180"/>
      <c r="D9" s="182"/>
      <c r="E9" s="184"/>
      <c r="F9" s="26">
        <f aca="true" t="shared" si="2" ref="F9:Y9">F8*$D8*$E8</f>
        <v>273.774</v>
      </c>
      <c r="G9" s="26">
        <f t="shared" si="2"/>
        <v>657.0576</v>
      </c>
      <c r="H9" s="26">
        <f t="shared" si="2"/>
        <v>1861.6632</v>
      </c>
      <c r="I9" s="26">
        <f t="shared" si="2"/>
        <v>219.01919999999998</v>
      </c>
      <c r="J9" s="26">
        <f t="shared" si="2"/>
        <v>438.03839999999997</v>
      </c>
      <c r="K9" s="26">
        <f t="shared" si="2"/>
        <v>547.548</v>
      </c>
      <c r="L9" s="26">
        <f t="shared" si="2"/>
        <v>109.50959999999999</v>
      </c>
      <c r="M9" s="26">
        <f t="shared" si="2"/>
        <v>0</v>
      </c>
      <c r="N9" s="26">
        <f t="shared" si="2"/>
        <v>0</v>
      </c>
      <c r="O9" s="26">
        <f t="shared" si="2"/>
        <v>0</v>
      </c>
      <c r="P9" s="26">
        <f t="shared" si="2"/>
        <v>0</v>
      </c>
      <c r="Q9" s="26">
        <f t="shared" si="2"/>
        <v>0</v>
      </c>
      <c r="R9" s="26">
        <f t="shared" si="2"/>
        <v>0</v>
      </c>
      <c r="S9" s="26">
        <f t="shared" si="2"/>
        <v>0</v>
      </c>
      <c r="T9" s="26">
        <f t="shared" si="2"/>
        <v>0</v>
      </c>
      <c r="U9" s="26">
        <f t="shared" si="2"/>
        <v>0</v>
      </c>
      <c r="V9" s="26">
        <f t="shared" si="2"/>
        <v>0</v>
      </c>
      <c r="W9" s="26">
        <f t="shared" si="2"/>
        <v>1204.6055999999999</v>
      </c>
      <c r="X9" s="26">
        <f t="shared" si="2"/>
        <v>164.2644</v>
      </c>
      <c r="Y9" s="26">
        <f t="shared" si="2"/>
        <v>0</v>
      </c>
      <c r="Z9" s="173"/>
    </row>
    <row r="10" spans="1:26" ht="12.75">
      <c r="A10" s="185" t="s">
        <v>47</v>
      </c>
      <c r="B10" s="179">
        <v>38968</v>
      </c>
      <c r="C10" s="179">
        <v>38981</v>
      </c>
      <c r="D10" s="181">
        <v>5475.48</v>
      </c>
      <c r="E10" s="183">
        <v>1</v>
      </c>
      <c r="F10" s="128">
        <v>0.05</v>
      </c>
      <c r="G10" s="128">
        <v>0.05</v>
      </c>
      <c r="H10" s="128">
        <v>0.05</v>
      </c>
      <c r="I10" s="128">
        <v>0.05</v>
      </c>
      <c r="J10" s="128">
        <v>0.05</v>
      </c>
      <c r="K10" s="128">
        <v>0.05</v>
      </c>
      <c r="L10" s="128">
        <v>0.05</v>
      </c>
      <c r="M10" s="128">
        <v>0.05</v>
      </c>
      <c r="N10" s="128">
        <v>0.05</v>
      </c>
      <c r="O10" s="128">
        <v>0.05</v>
      </c>
      <c r="P10" s="128">
        <v>0.05</v>
      </c>
      <c r="Q10" s="128">
        <v>0.05</v>
      </c>
      <c r="R10" s="128">
        <v>0.05</v>
      </c>
      <c r="S10" s="128">
        <v>0.05</v>
      </c>
      <c r="T10" s="128">
        <v>0.05</v>
      </c>
      <c r="U10" s="128">
        <v>0.05</v>
      </c>
      <c r="V10" s="128">
        <v>0.05</v>
      </c>
      <c r="W10" s="128">
        <v>0.05</v>
      </c>
      <c r="X10" s="128">
        <v>0.05</v>
      </c>
      <c r="Y10" s="128">
        <v>0.05</v>
      </c>
      <c r="Z10" s="174">
        <f>SUM(F11:Y11)</f>
        <v>5475.4800000000005</v>
      </c>
    </row>
    <row r="11" spans="1:26" ht="12.75">
      <c r="A11" s="190"/>
      <c r="B11" s="180"/>
      <c r="C11" s="180"/>
      <c r="D11" s="182"/>
      <c r="E11" s="184"/>
      <c r="F11" s="27">
        <f aca="true" t="shared" si="3" ref="F11:Y11">F10*$D10*$E10</f>
        <v>273.774</v>
      </c>
      <c r="G11" s="27">
        <f t="shared" si="3"/>
        <v>273.774</v>
      </c>
      <c r="H11" s="27">
        <f t="shared" si="3"/>
        <v>273.774</v>
      </c>
      <c r="I11" s="27">
        <f t="shared" si="3"/>
        <v>273.774</v>
      </c>
      <c r="J11" s="27">
        <f t="shared" si="3"/>
        <v>273.774</v>
      </c>
      <c r="K11" s="27">
        <f t="shared" si="3"/>
        <v>273.774</v>
      </c>
      <c r="L11" s="27">
        <f t="shared" si="3"/>
        <v>273.774</v>
      </c>
      <c r="M11" s="27">
        <f t="shared" si="3"/>
        <v>273.774</v>
      </c>
      <c r="N11" s="27">
        <f t="shared" si="3"/>
        <v>273.774</v>
      </c>
      <c r="O11" s="27">
        <f t="shared" si="3"/>
        <v>273.774</v>
      </c>
      <c r="P11" s="27">
        <f t="shared" si="3"/>
        <v>273.774</v>
      </c>
      <c r="Q11" s="27">
        <f t="shared" si="3"/>
        <v>273.774</v>
      </c>
      <c r="R11" s="27">
        <f t="shared" si="3"/>
        <v>273.774</v>
      </c>
      <c r="S11" s="27">
        <f t="shared" si="3"/>
        <v>273.774</v>
      </c>
      <c r="T11" s="27">
        <f t="shared" si="3"/>
        <v>273.774</v>
      </c>
      <c r="U11" s="27">
        <f t="shared" si="3"/>
        <v>273.774</v>
      </c>
      <c r="V11" s="27">
        <f t="shared" si="3"/>
        <v>273.774</v>
      </c>
      <c r="W11" s="27">
        <f t="shared" si="3"/>
        <v>273.774</v>
      </c>
      <c r="X11" s="27">
        <f t="shared" si="3"/>
        <v>273.774</v>
      </c>
      <c r="Y11" s="27">
        <f t="shared" si="3"/>
        <v>273.774</v>
      </c>
      <c r="Z11" s="174"/>
    </row>
    <row r="12" spans="1:26" ht="12.75">
      <c r="A12" s="185" t="s">
        <v>48</v>
      </c>
      <c r="B12" s="179">
        <v>38982</v>
      </c>
      <c r="C12" s="179">
        <v>38995</v>
      </c>
      <c r="D12" s="181">
        <v>5475.48</v>
      </c>
      <c r="E12" s="183">
        <v>1</v>
      </c>
      <c r="F12" s="129">
        <v>0.05</v>
      </c>
      <c r="G12" s="129">
        <v>0.12</v>
      </c>
      <c r="H12" s="129">
        <v>0.34</v>
      </c>
      <c r="I12" s="129">
        <v>0.04</v>
      </c>
      <c r="J12" s="129">
        <v>0.08</v>
      </c>
      <c r="K12" s="129">
        <v>0.1</v>
      </c>
      <c r="L12" s="129">
        <v>0.02</v>
      </c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>
        <v>0.22</v>
      </c>
      <c r="X12" s="129">
        <v>0.03</v>
      </c>
      <c r="Y12" s="129"/>
      <c r="Z12" s="173">
        <f>SUM(F13:Y13)</f>
        <v>5475.4800000000005</v>
      </c>
    </row>
    <row r="13" spans="1:26" ht="12.75">
      <c r="A13" s="190"/>
      <c r="B13" s="180"/>
      <c r="C13" s="180"/>
      <c r="D13" s="182"/>
      <c r="E13" s="184"/>
      <c r="F13" s="26">
        <f aca="true" t="shared" si="4" ref="F13:Y13">F12*$D12*$E12</f>
        <v>273.774</v>
      </c>
      <c r="G13" s="26">
        <f t="shared" si="4"/>
        <v>657.0576</v>
      </c>
      <c r="H13" s="26">
        <f t="shared" si="4"/>
        <v>1861.6632</v>
      </c>
      <c r="I13" s="26">
        <f t="shared" si="4"/>
        <v>219.01919999999998</v>
      </c>
      <c r="J13" s="26">
        <f t="shared" si="4"/>
        <v>438.03839999999997</v>
      </c>
      <c r="K13" s="26">
        <f t="shared" si="4"/>
        <v>547.548</v>
      </c>
      <c r="L13" s="26">
        <f t="shared" si="4"/>
        <v>109.50959999999999</v>
      </c>
      <c r="M13" s="26">
        <f t="shared" si="4"/>
        <v>0</v>
      </c>
      <c r="N13" s="26">
        <f t="shared" si="4"/>
        <v>0</v>
      </c>
      <c r="O13" s="26">
        <f t="shared" si="4"/>
        <v>0</v>
      </c>
      <c r="P13" s="26">
        <f t="shared" si="4"/>
        <v>0</v>
      </c>
      <c r="Q13" s="26">
        <f t="shared" si="4"/>
        <v>0</v>
      </c>
      <c r="R13" s="26">
        <f t="shared" si="4"/>
        <v>0</v>
      </c>
      <c r="S13" s="26">
        <f t="shared" si="4"/>
        <v>0</v>
      </c>
      <c r="T13" s="26">
        <f t="shared" si="4"/>
        <v>0</v>
      </c>
      <c r="U13" s="26">
        <f t="shared" si="4"/>
        <v>0</v>
      </c>
      <c r="V13" s="26">
        <f t="shared" si="4"/>
        <v>0</v>
      </c>
      <c r="W13" s="26">
        <f t="shared" si="4"/>
        <v>1204.6055999999999</v>
      </c>
      <c r="X13" s="26">
        <f t="shared" si="4"/>
        <v>164.2644</v>
      </c>
      <c r="Y13" s="26">
        <f t="shared" si="4"/>
        <v>0</v>
      </c>
      <c r="Z13" s="173"/>
    </row>
    <row r="14" spans="1:26" ht="12.75">
      <c r="A14" s="185" t="s">
        <v>49</v>
      </c>
      <c r="B14" s="179">
        <v>38996</v>
      </c>
      <c r="C14" s="179">
        <v>39009</v>
      </c>
      <c r="D14" s="181">
        <v>5475.48</v>
      </c>
      <c r="E14" s="183">
        <v>1</v>
      </c>
      <c r="F14" s="128">
        <v>0.05</v>
      </c>
      <c r="G14" s="128">
        <v>0.12</v>
      </c>
      <c r="H14" s="128">
        <v>0.34</v>
      </c>
      <c r="I14" s="128">
        <v>0.04</v>
      </c>
      <c r="J14" s="128">
        <v>0.08</v>
      </c>
      <c r="K14" s="128">
        <v>0.1</v>
      </c>
      <c r="L14" s="128">
        <v>0.02</v>
      </c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>
        <v>0.22</v>
      </c>
      <c r="X14" s="128">
        <v>0.03</v>
      </c>
      <c r="Y14" s="128"/>
      <c r="Z14" s="174">
        <f>SUM(F15:Y15)</f>
        <v>5475.4800000000005</v>
      </c>
    </row>
    <row r="15" spans="1:26" ht="12.75">
      <c r="A15" s="190"/>
      <c r="B15" s="180"/>
      <c r="C15" s="180"/>
      <c r="D15" s="182"/>
      <c r="E15" s="184"/>
      <c r="F15" s="27">
        <f aca="true" t="shared" si="5" ref="F15:Y15">F14*$D14*$E14</f>
        <v>273.774</v>
      </c>
      <c r="G15" s="27">
        <f t="shared" si="5"/>
        <v>657.0576</v>
      </c>
      <c r="H15" s="27">
        <f t="shared" si="5"/>
        <v>1861.6632</v>
      </c>
      <c r="I15" s="27">
        <f t="shared" si="5"/>
        <v>219.01919999999998</v>
      </c>
      <c r="J15" s="27">
        <f t="shared" si="5"/>
        <v>438.03839999999997</v>
      </c>
      <c r="K15" s="27">
        <f t="shared" si="5"/>
        <v>547.548</v>
      </c>
      <c r="L15" s="27">
        <f t="shared" si="5"/>
        <v>109.50959999999999</v>
      </c>
      <c r="M15" s="27">
        <f t="shared" si="5"/>
        <v>0</v>
      </c>
      <c r="N15" s="27">
        <f t="shared" si="5"/>
        <v>0</v>
      </c>
      <c r="O15" s="27">
        <f t="shared" si="5"/>
        <v>0</v>
      </c>
      <c r="P15" s="27">
        <f t="shared" si="5"/>
        <v>0</v>
      </c>
      <c r="Q15" s="27">
        <f t="shared" si="5"/>
        <v>0</v>
      </c>
      <c r="R15" s="27">
        <f t="shared" si="5"/>
        <v>0</v>
      </c>
      <c r="S15" s="27">
        <f t="shared" si="5"/>
        <v>0</v>
      </c>
      <c r="T15" s="27">
        <f t="shared" si="5"/>
        <v>0</v>
      </c>
      <c r="U15" s="27">
        <f t="shared" si="5"/>
        <v>0</v>
      </c>
      <c r="V15" s="27">
        <f t="shared" si="5"/>
        <v>0</v>
      </c>
      <c r="W15" s="27">
        <f t="shared" si="5"/>
        <v>1204.6055999999999</v>
      </c>
      <c r="X15" s="27">
        <f t="shared" si="5"/>
        <v>164.2644</v>
      </c>
      <c r="Y15" s="27">
        <f t="shared" si="5"/>
        <v>0</v>
      </c>
      <c r="Z15" s="174"/>
    </row>
    <row r="16" spans="1:26" ht="12.75">
      <c r="A16" s="185" t="s">
        <v>50</v>
      </c>
      <c r="B16" s="179">
        <v>39010</v>
      </c>
      <c r="C16" s="179">
        <v>39023</v>
      </c>
      <c r="D16" s="181">
        <v>5475.48</v>
      </c>
      <c r="E16" s="183">
        <v>1</v>
      </c>
      <c r="F16" s="129">
        <v>0.05</v>
      </c>
      <c r="G16" s="129">
        <v>0.12</v>
      </c>
      <c r="H16" s="129">
        <v>0.34</v>
      </c>
      <c r="I16" s="129">
        <v>0.04</v>
      </c>
      <c r="J16" s="129">
        <v>0.08</v>
      </c>
      <c r="K16" s="129">
        <v>0.1</v>
      </c>
      <c r="L16" s="129">
        <v>0.02</v>
      </c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>
        <v>0.22</v>
      </c>
      <c r="X16" s="129">
        <v>0.03</v>
      </c>
      <c r="Y16" s="129"/>
      <c r="Z16" s="173">
        <f>SUM(F17:Y17)</f>
        <v>5475.4800000000005</v>
      </c>
    </row>
    <row r="17" spans="1:26" ht="12.75">
      <c r="A17" s="190"/>
      <c r="B17" s="180"/>
      <c r="C17" s="180"/>
      <c r="D17" s="182"/>
      <c r="E17" s="184"/>
      <c r="F17" s="26">
        <f aca="true" t="shared" si="6" ref="F17:Y17">F16*$D16*$E16</f>
        <v>273.774</v>
      </c>
      <c r="G17" s="26">
        <f t="shared" si="6"/>
        <v>657.0576</v>
      </c>
      <c r="H17" s="26">
        <f t="shared" si="6"/>
        <v>1861.6632</v>
      </c>
      <c r="I17" s="26">
        <f t="shared" si="6"/>
        <v>219.01919999999998</v>
      </c>
      <c r="J17" s="26">
        <f t="shared" si="6"/>
        <v>438.03839999999997</v>
      </c>
      <c r="K17" s="26">
        <f t="shared" si="6"/>
        <v>547.548</v>
      </c>
      <c r="L17" s="26">
        <f t="shared" si="6"/>
        <v>109.50959999999999</v>
      </c>
      <c r="M17" s="26">
        <f t="shared" si="6"/>
        <v>0</v>
      </c>
      <c r="N17" s="26">
        <f t="shared" si="6"/>
        <v>0</v>
      </c>
      <c r="O17" s="26">
        <f t="shared" si="6"/>
        <v>0</v>
      </c>
      <c r="P17" s="26">
        <f t="shared" si="6"/>
        <v>0</v>
      </c>
      <c r="Q17" s="26">
        <f t="shared" si="6"/>
        <v>0</v>
      </c>
      <c r="R17" s="26">
        <f t="shared" si="6"/>
        <v>0</v>
      </c>
      <c r="S17" s="26">
        <f t="shared" si="6"/>
        <v>0</v>
      </c>
      <c r="T17" s="26">
        <f t="shared" si="6"/>
        <v>0</v>
      </c>
      <c r="U17" s="26">
        <f t="shared" si="6"/>
        <v>0</v>
      </c>
      <c r="V17" s="26">
        <f t="shared" si="6"/>
        <v>0</v>
      </c>
      <c r="W17" s="26">
        <f t="shared" si="6"/>
        <v>1204.6055999999999</v>
      </c>
      <c r="X17" s="26">
        <f t="shared" si="6"/>
        <v>164.2644</v>
      </c>
      <c r="Y17" s="26">
        <f t="shared" si="6"/>
        <v>0</v>
      </c>
      <c r="Z17" s="173"/>
    </row>
    <row r="18" spans="1:26" ht="12.75">
      <c r="A18" s="185" t="s">
        <v>51</v>
      </c>
      <c r="B18" s="179">
        <v>39024</v>
      </c>
      <c r="C18" s="179">
        <v>39037</v>
      </c>
      <c r="D18" s="181">
        <v>5541.19</v>
      </c>
      <c r="E18" s="183">
        <v>1</v>
      </c>
      <c r="F18" s="128">
        <v>0.05</v>
      </c>
      <c r="G18" s="128">
        <v>0.12</v>
      </c>
      <c r="H18" s="128">
        <v>0.34</v>
      </c>
      <c r="I18" s="128">
        <v>0.04</v>
      </c>
      <c r="J18" s="128">
        <v>0.08</v>
      </c>
      <c r="K18" s="128">
        <v>0.1</v>
      </c>
      <c r="L18" s="128">
        <v>0.02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>
        <v>0.22</v>
      </c>
      <c r="X18" s="128">
        <v>0.03</v>
      </c>
      <c r="Y18" s="128"/>
      <c r="Z18" s="174">
        <f>SUM(F19:Y19)</f>
        <v>5541.19</v>
      </c>
    </row>
    <row r="19" spans="1:26" ht="12.75">
      <c r="A19" s="190"/>
      <c r="B19" s="180"/>
      <c r="C19" s="180"/>
      <c r="D19" s="182"/>
      <c r="E19" s="184"/>
      <c r="F19" s="27">
        <f aca="true" t="shared" si="7" ref="F19:Y19">F18*$D18*$E18</f>
        <v>277.0595</v>
      </c>
      <c r="G19" s="27">
        <f t="shared" si="7"/>
        <v>664.9427999999999</v>
      </c>
      <c r="H19" s="27">
        <f t="shared" si="7"/>
        <v>1884.0046</v>
      </c>
      <c r="I19" s="27">
        <f t="shared" si="7"/>
        <v>221.64759999999998</v>
      </c>
      <c r="J19" s="27">
        <f t="shared" si="7"/>
        <v>443.29519999999997</v>
      </c>
      <c r="K19" s="27">
        <f t="shared" si="7"/>
        <v>554.119</v>
      </c>
      <c r="L19" s="27">
        <f t="shared" si="7"/>
        <v>110.82379999999999</v>
      </c>
      <c r="M19" s="27">
        <f t="shared" si="7"/>
        <v>0</v>
      </c>
      <c r="N19" s="27">
        <f t="shared" si="7"/>
        <v>0</v>
      </c>
      <c r="O19" s="27">
        <f t="shared" si="7"/>
        <v>0</v>
      </c>
      <c r="P19" s="27">
        <f t="shared" si="7"/>
        <v>0</v>
      </c>
      <c r="Q19" s="27">
        <f t="shared" si="7"/>
        <v>0</v>
      </c>
      <c r="R19" s="27">
        <f t="shared" si="7"/>
        <v>0</v>
      </c>
      <c r="S19" s="27">
        <f t="shared" si="7"/>
        <v>0</v>
      </c>
      <c r="T19" s="27">
        <f t="shared" si="7"/>
        <v>0</v>
      </c>
      <c r="U19" s="27">
        <f t="shared" si="7"/>
        <v>0</v>
      </c>
      <c r="V19" s="27">
        <f t="shared" si="7"/>
        <v>0</v>
      </c>
      <c r="W19" s="27">
        <f t="shared" si="7"/>
        <v>1219.0618</v>
      </c>
      <c r="X19" s="27">
        <f t="shared" si="7"/>
        <v>166.23569999999998</v>
      </c>
      <c r="Y19" s="27">
        <f t="shared" si="7"/>
        <v>0</v>
      </c>
      <c r="Z19" s="174"/>
    </row>
    <row r="20" spans="1:26" ht="12.75">
      <c r="A20" s="185" t="s">
        <v>52</v>
      </c>
      <c r="B20" s="179">
        <v>39038</v>
      </c>
      <c r="C20" s="179">
        <v>39051</v>
      </c>
      <c r="D20" s="181">
        <v>5639.75</v>
      </c>
      <c r="E20" s="183">
        <v>1</v>
      </c>
      <c r="F20" s="129">
        <v>0.05</v>
      </c>
      <c r="G20" s="129">
        <v>0.12</v>
      </c>
      <c r="H20" s="129">
        <v>0.34</v>
      </c>
      <c r="I20" s="129">
        <v>0.04</v>
      </c>
      <c r="J20" s="129">
        <v>0.08</v>
      </c>
      <c r="K20" s="129">
        <v>0.1</v>
      </c>
      <c r="L20" s="129">
        <v>0.02</v>
      </c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>
        <v>0.22</v>
      </c>
      <c r="X20" s="129">
        <v>0.03</v>
      </c>
      <c r="Y20" s="129"/>
      <c r="Z20" s="173">
        <f>SUM(F21:Y21)</f>
        <v>5639.75</v>
      </c>
    </row>
    <row r="21" spans="1:26" ht="12.75">
      <c r="A21" s="190"/>
      <c r="B21" s="180"/>
      <c r="C21" s="180"/>
      <c r="D21" s="182"/>
      <c r="E21" s="184"/>
      <c r="F21" s="26">
        <f aca="true" t="shared" si="8" ref="F21:Y21">F20*$D20*$E20</f>
        <v>281.9875</v>
      </c>
      <c r="G21" s="26">
        <f t="shared" si="8"/>
        <v>676.77</v>
      </c>
      <c r="H21" s="26">
        <f t="shared" si="8"/>
        <v>1917.515</v>
      </c>
      <c r="I21" s="26">
        <f t="shared" si="8"/>
        <v>225.59</v>
      </c>
      <c r="J21" s="26">
        <f t="shared" si="8"/>
        <v>451.18</v>
      </c>
      <c r="K21" s="26">
        <f t="shared" si="8"/>
        <v>563.975</v>
      </c>
      <c r="L21" s="26">
        <f t="shared" si="8"/>
        <v>112.795</v>
      </c>
      <c r="M21" s="26">
        <f t="shared" si="8"/>
        <v>0</v>
      </c>
      <c r="N21" s="26">
        <f t="shared" si="8"/>
        <v>0</v>
      </c>
      <c r="O21" s="26">
        <f t="shared" si="8"/>
        <v>0</v>
      </c>
      <c r="P21" s="26">
        <f t="shared" si="8"/>
        <v>0</v>
      </c>
      <c r="Q21" s="26">
        <f t="shared" si="8"/>
        <v>0</v>
      </c>
      <c r="R21" s="26">
        <f t="shared" si="8"/>
        <v>0</v>
      </c>
      <c r="S21" s="26">
        <f t="shared" si="8"/>
        <v>0</v>
      </c>
      <c r="T21" s="26">
        <f t="shared" si="8"/>
        <v>0</v>
      </c>
      <c r="U21" s="26">
        <f t="shared" si="8"/>
        <v>0</v>
      </c>
      <c r="V21" s="26">
        <f t="shared" si="8"/>
        <v>0</v>
      </c>
      <c r="W21" s="26">
        <f t="shared" si="8"/>
        <v>1240.7450000000001</v>
      </c>
      <c r="X21" s="26">
        <f t="shared" si="8"/>
        <v>169.1925</v>
      </c>
      <c r="Y21" s="26">
        <f t="shared" si="8"/>
        <v>0</v>
      </c>
      <c r="Z21" s="173"/>
    </row>
    <row r="22" spans="1:26" ht="12.75">
      <c r="A22" s="185" t="s">
        <v>53</v>
      </c>
      <c r="B22" s="179">
        <v>39052</v>
      </c>
      <c r="C22" s="179">
        <v>39065</v>
      </c>
      <c r="D22" s="181">
        <v>5639.75</v>
      </c>
      <c r="E22" s="183">
        <v>1</v>
      </c>
      <c r="F22" s="128">
        <v>0.05</v>
      </c>
      <c r="G22" s="128">
        <v>0.12</v>
      </c>
      <c r="H22" s="128">
        <v>0.34</v>
      </c>
      <c r="I22" s="128">
        <v>0.04</v>
      </c>
      <c r="J22" s="128">
        <v>0.08</v>
      </c>
      <c r="K22" s="128">
        <v>0.1</v>
      </c>
      <c r="L22" s="128">
        <v>0.02</v>
      </c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>
        <v>0.22</v>
      </c>
      <c r="X22" s="128">
        <v>0.03</v>
      </c>
      <c r="Y22" s="128"/>
      <c r="Z22" s="174">
        <f>SUM(F23:Y23)</f>
        <v>5639.75</v>
      </c>
    </row>
    <row r="23" spans="1:26" ht="12.75">
      <c r="A23" s="190"/>
      <c r="B23" s="180"/>
      <c r="C23" s="180"/>
      <c r="D23" s="182"/>
      <c r="E23" s="184"/>
      <c r="F23" s="27">
        <f aca="true" t="shared" si="9" ref="F23:Y23">F22*$D22*$E22</f>
        <v>281.9875</v>
      </c>
      <c r="G23" s="27">
        <f t="shared" si="9"/>
        <v>676.77</v>
      </c>
      <c r="H23" s="27">
        <f t="shared" si="9"/>
        <v>1917.515</v>
      </c>
      <c r="I23" s="27">
        <f t="shared" si="9"/>
        <v>225.59</v>
      </c>
      <c r="J23" s="27">
        <f t="shared" si="9"/>
        <v>451.18</v>
      </c>
      <c r="K23" s="27">
        <f t="shared" si="9"/>
        <v>563.975</v>
      </c>
      <c r="L23" s="27">
        <f t="shared" si="9"/>
        <v>112.795</v>
      </c>
      <c r="M23" s="27">
        <f t="shared" si="9"/>
        <v>0</v>
      </c>
      <c r="N23" s="27">
        <f t="shared" si="9"/>
        <v>0</v>
      </c>
      <c r="O23" s="27">
        <f t="shared" si="9"/>
        <v>0</v>
      </c>
      <c r="P23" s="27">
        <f t="shared" si="9"/>
        <v>0</v>
      </c>
      <c r="Q23" s="27">
        <f t="shared" si="9"/>
        <v>0</v>
      </c>
      <c r="R23" s="27">
        <f t="shared" si="9"/>
        <v>0</v>
      </c>
      <c r="S23" s="27">
        <f t="shared" si="9"/>
        <v>0</v>
      </c>
      <c r="T23" s="27">
        <f t="shared" si="9"/>
        <v>0</v>
      </c>
      <c r="U23" s="27">
        <f t="shared" si="9"/>
        <v>0</v>
      </c>
      <c r="V23" s="27">
        <f t="shared" si="9"/>
        <v>0</v>
      </c>
      <c r="W23" s="27">
        <f t="shared" si="9"/>
        <v>1240.7450000000001</v>
      </c>
      <c r="X23" s="27">
        <f t="shared" si="9"/>
        <v>169.1925</v>
      </c>
      <c r="Y23" s="27">
        <f t="shared" si="9"/>
        <v>0</v>
      </c>
      <c r="Z23" s="174"/>
    </row>
    <row r="24" spans="1:26" ht="12.75">
      <c r="A24" s="185" t="s">
        <v>54</v>
      </c>
      <c r="B24" s="179">
        <v>39066</v>
      </c>
      <c r="C24" s="179">
        <v>39079</v>
      </c>
      <c r="D24" s="181">
        <v>5639.75</v>
      </c>
      <c r="E24" s="183">
        <v>0.3</v>
      </c>
      <c r="F24" s="129">
        <v>0.05</v>
      </c>
      <c r="G24" s="129">
        <v>0.12</v>
      </c>
      <c r="H24" s="129">
        <v>0.34</v>
      </c>
      <c r="I24" s="129">
        <v>0.04</v>
      </c>
      <c r="J24" s="129">
        <v>0.08</v>
      </c>
      <c r="K24" s="129">
        <v>0.1</v>
      </c>
      <c r="L24" s="129">
        <v>0.02</v>
      </c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>
        <v>0.22</v>
      </c>
      <c r="X24" s="129">
        <v>0.03</v>
      </c>
      <c r="Y24" s="129"/>
      <c r="Z24" s="173">
        <f>SUM(F25:Y25)</f>
        <v>1691.9250000000002</v>
      </c>
    </row>
    <row r="25" spans="1:26" ht="12.75">
      <c r="A25" s="186"/>
      <c r="B25" s="187"/>
      <c r="C25" s="187"/>
      <c r="D25" s="188"/>
      <c r="E25" s="189"/>
      <c r="F25" s="26">
        <f aca="true" t="shared" si="10" ref="F25:Y25">F24*$D24*$E24</f>
        <v>84.59625</v>
      </c>
      <c r="G25" s="26">
        <f t="shared" si="10"/>
        <v>203.03099999999998</v>
      </c>
      <c r="H25" s="26">
        <f t="shared" si="10"/>
        <v>575.2545</v>
      </c>
      <c r="I25" s="26">
        <f t="shared" si="10"/>
        <v>67.67699999999999</v>
      </c>
      <c r="J25" s="26">
        <f t="shared" si="10"/>
        <v>135.35399999999998</v>
      </c>
      <c r="K25" s="26">
        <f t="shared" si="10"/>
        <v>169.1925</v>
      </c>
      <c r="L25" s="26">
        <f t="shared" si="10"/>
        <v>33.838499999999996</v>
      </c>
      <c r="M25" s="26">
        <f t="shared" si="10"/>
        <v>0</v>
      </c>
      <c r="N25" s="26">
        <f t="shared" si="10"/>
        <v>0</v>
      </c>
      <c r="O25" s="26">
        <f t="shared" si="10"/>
        <v>0</v>
      </c>
      <c r="P25" s="26">
        <f t="shared" si="10"/>
        <v>0</v>
      </c>
      <c r="Q25" s="26">
        <f t="shared" si="10"/>
        <v>0</v>
      </c>
      <c r="R25" s="26">
        <f t="shared" si="10"/>
        <v>0</v>
      </c>
      <c r="S25" s="26">
        <f t="shared" si="10"/>
        <v>0</v>
      </c>
      <c r="T25" s="26">
        <f t="shared" si="10"/>
        <v>0</v>
      </c>
      <c r="U25" s="26">
        <f t="shared" si="10"/>
        <v>0</v>
      </c>
      <c r="V25" s="26">
        <f t="shared" si="10"/>
        <v>0</v>
      </c>
      <c r="W25" s="26">
        <f t="shared" si="10"/>
        <v>372.2235</v>
      </c>
      <c r="X25" s="26">
        <f t="shared" si="10"/>
        <v>50.757749999999994</v>
      </c>
      <c r="Y25" s="26">
        <f t="shared" si="10"/>
        <v>0</v>
      </c>
      <c r="Z25" s="173"/>
    </row>
    <row r="26" spans="1:26" ht="12.75">
      <c r="A26" s="15"/>
      <c r="B26" s="16"/>
      <c r="C26" s="16"/>
      <c r="D26" s="16"/>
      <c r="E26" s="9" t="s">
        <v>1</v>
      </c>
      <c r="F26" s="10">
        <f aca="true" t="shared" si="11" ref="F26:Y26">+F25+F23+F21+F19+F17+F15+F13+F11+F9+F7+F5</f>
        <v>2677.7843499999994</v>
      </c>
      <c r="G26" s="10">
        <f t="shared" si="11"/>
        <v>6043.398840000001</v>
      </c>
      <c r="H26" s="10">
        <f t="shared" si="11"/>
        <v>16621.04438</v>
      </c>
      <c r="I26" s="10">
        <f t="shared" si="11"/>
        <v>2196.9822799999997</v>
      </c>
      <c r="J26" s="10">
        <f t="shared" si="11"/>
        <v>4120.190559999999</v>
      </c>
      <c r="K26" s="10">
        <f t="shared" si="11"/>
        <v>5081.7946999999995</v>
      </c>
      <c r="L26" s="10">
        <f t="shared" si="11"/>
        <v>1235.37814</v>
      </c>
      <c r="M26" s="10">
        <f t="shared" si="11"/>
        <v>273.774</v>
      </c>
      <c r="N26" s="10">
        <f t="shared" si="11"/>
        <v>273.774</v>
      </c>
      <c r="O26" s="10">
        <f t="shared" si="11"/>
        <v>273.774</v>
      </c>
      <c r="P26" s="10">
        <f t="shared" si="11"/>
        <v>273.774</v>
      </c>
      <c r="Q26" s="10">
        <f t="shared" si="11"/>
        <v>273.774</v>
      </c>
      <c r="R26" s="10">
        <f t="shared" si="11"/>
        <v>273.774</v>
      </c>
      <c r="S26" s="10">
        <f t="shared" si="11"/>
        <v>273.774</v>
      </c>
      <c r="T26" s="10">
        <f t="shared" si="11"/>
        <v>273.774</v>
      </c>
      <c r="U26" s="10">
        <f t="shared" si="11"/>
        <v>273.774</v>
      </c>
      <c r="V26" s="10">
        <f t="shared" si="11"/>
        <v>273.774</v>
      </c>
      <c r="W26" s="10">
        <f t="shared" si="11"/>
        <v>10851.41954</v>
      </c>
      <c r="X26" s="10">
        <f t="shared" si="11"/>
        <v>1716.1802100000002</v>
      </c>
      <c r="Y26" s="10">
        <f t="shared" si="11"/>
        <v>273.774</v>
      </c>
      <c r="Z26" s="10">
        <f>SUM(F26:Y26)</f>
        <v>53555.686999999976</v>
      </c>
    </row>
    <row r="27" spans="1:26" ht="12.75">
      <c r="A27" s="15"/>
      <c r="B27" s="16"/>
      <c r="C27" s="16"/>
      <c r="D27" s="16"/>
      <c r="E27" s="9" t="s">
        <v>9</v>
      </c>
      <c r="F27" s="7">
        <f aca="true" t="shared" si="12" ref="F27:Y27">+F26/$Z$26</f>
        <v>0.05000000000000001</v>
      </c>
      <c r="G27" s="7">
        <f t="shared" si="12"/>
        <v>0.11284326984732738</v>
      </c>
      <c r="H27" s="7">
        <f t="shared" si="12"/>
        <v>0.31035068936749904</v>
      </c>
      <c r="I27" s="7">
        <f t="shared" si="12"/>
        <v>0.04102239002181039</v>
      </c>
      <c r="J27" s="7">
        <f t="shared" si="12"/>
        <v>0.07693282993456887</v>
      </c>
      <c r="K27" s="7">
        <f t="shared" si="12"/>
        <v>0.09488804989094812</v>
      </c>
      <c r="L27" s="7">
        <f t="shared" si="12"/>
        <v>0.02306717006543116</v>
      </c>
      <c r="M27" s="7">
        <f t="shared" si="12"/>
        <v>0.005111950109051913</v>
      </c>
      <c r="N27" s="7">
        <f t="shared" si="12"/>
        <v>0.005111950109051913</v>
      </c>
      <c r="O27" s="7">
        <f t="shared" si="12"/>
        <v>0.005111950109051913</v>
      </c>
      <c r="P27" s="7">
        <f t="shared" si="12"/>
        <v>0.005111950109051913</v>
      </c>
      <c r="Q27" s="7">
        <f t="shared" si="12"/>
        <v>0.005111950109051913</v>
      </c>
      <c r="R27" s="7">
        <f t="shared" si="12"/>
        <v>0.005111950109051913</v>
      </c>
      <c r="S27" s="7">
        <f t="shared" si="12"/>
        <v>0.005111950109051913</v>
      </c>
      <c r="T27" s="7">
        <f t="shared" si="12"/>
        <v>0.005111950109051913</v>
      </c>
      <c r="U27" s="7">
        <f t="shared" si="12"/>
        <v>0.005111950109051913</v>
      </c>
      <c r="V27" s="7">
        <f t="shared" si="12"/>
        <v>0.005111950109051913</v>
      </c>
      <c r="W27" s="7">
        <f t="shared" si="12"/>
        <v>0.2026193696292236</v>
      </c>
      <c r="X27" s="7">
        <f t="shared" si="12"/>
        <v>0.03204478004362078</v>
      </c>
      <c r="Y27" s="7">
        <f t="shared" si="12"/>
        <v>0.005111950109051913</v>
      </c>
      <c r="Z27" s="11">
        <f>SUM(F27:Y27)</f>
        <v>1.0000000000000009</v>
      </c>
    </row>
    <row r="28" spans="1:26" ht="12.75">
      <c r="A28" s="15"/>
      <c r="B28" s="16"/>
      <c r="C28" s="16"/>
      <c r="D28" s="16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15"/>
      <c r="B29" s="16"/>
      <c r="C29" s="16"/>
      <c r="D29" s="16"/>
      <c r="E29" s="9" t="s">
        <v>18</v>
      </c>
      <c r="F29" s="14">
        <f aca="true" t="shared" si="13" ref="F29:Y29">ROUND(F27,5)</f>
        <v>0.05</v>
      </c>
      <c r="G29" s="14">
        <f t="shared" si="13"/>
        <v>0.11284</v>
      </c>
      <c r="H29" s="14">
        <f t="shared" si="13"/>
        <v>0.31035</v>
      </c>
      <c r="I29" s="14">
        <f t="shared" si="13"/>
        <v>0.04102</v>
      </c>
      <c r="J29" s="14">
        <f t="shared" si="13"/>
        <v>0.07693</v>
      </c>
      <c r="K29" s="14">
        <f t="shared" si="13"/>
        <v>0.09489</v>
      </c>
      <c r="L29" s="14">
        <f t="shared" si="13"/>
        <v>0.02307</v>
      </c>
      <c r="M29" s="14">
        <f t="shared" si="13"/>
        <v>0.00511</v>
      </c>
      <c r="N29" s="14">
        <f t="shared" si="13"/>
        <v>0.00511</v>
      </c>
      <c r="O29" s="14">
        <f t="shared" si="13"/>
        <v>0.00511</v>
      </c>
      <c r="P29" s="14">
        <f t="shared" si="13"/>
        <v>0.00511</v>
      </c>
      <c r="Q29" s="14">
        <f t="shared" si="13"/>
        <v>0.00511</v>
      </c>
      <c r="R29" s="14">
        <f t="shared" si="13"/>
        <v>0.00511</v>
      </c>
      <c r="S29" s="14">
        <f t="shared" si="13"/>
        <v>0.00511</v>
      </c>
      <c r="T29" s="14">
        <f t="shared" si="13"/>
        <v>0.00511</v>
      </c>
      <c r="U29" s="14">
        <f t="shared" si="13"/>
        <v>0.00511</v>
      </c>
      <c r="V29" s="14">
        <f t="shared" si="13"/>
        <v>0.00511</v>
      </c>
      <c r="W29" s="14">
        <f t="shared" si="13"/>
        <v>0.20262</v>
      </c>
      <c r="X29" s="14">
        <f t="shared" si="13"/>
        <v>0.03204</v>
      </c>
      <c r="Y29" s="14">
        <f t="shared" si="13"/>
        <v>0.00511</v>
      </c>
      <c r="Z29" s="14">
        <f>SUM(F29:Y29)</f>
        <v>0.9999699999999995</v>
      </c>
    </row>
    <row r="30" spans="1:26" ht="12.75">
      <c r="A30" s="15"/>
      <c r="B30" s="16"/>
      <c r="C30" s="16"/>
      <c r="D30" s="16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3.5" thickBot="1">
      <c r="A31" s="15"/>
      <c r="B31" s="16"/>
      <c r="C31" s="16"/>
      <c r="D31" s="16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8" t="s">
        <v>1</v>
      </c>
    </row>
    <row r="32" spans="1:26" ht="12.75">
      <c r="A32" s="151" t="s">
        <v>43</v>
      </c>
      <c r="B32" s="152"/>
      <c r="C32" s="152"/>
      <c r="D32" s="153"/>
      <c r="E32" s="12" t="s">
        <v>10</v>
      </c>
      <c r="F32" s="64">
        <v>-800</v>
      </c>
      <c r="G32" s="64"/>
      <c r="H32" s="64"/>
      <c r="I32" s="64"/>
      <c r="J32" s="64"/>
      <c r="K32" s="64"/>
      <c r="L32" s="64"/>
      <c r="M32" s="64">
        <v>800</v>
      </c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10">
        <f aca="true" t="shared" si="14" ref="Z32:Z46">SUM(F32:Y32)</f>
        <v>0</v>
      </c>
    </row>
    <row r="33" spans="1:26" ht="12.75">
      <c r="A33" s="154"/>
      <c r="B33" s="155"/>
      <c r="C33" s="155"/>
      <c r="D33" s="156"/>
      <c r="E33" s="12" t="s">
        <v>11</v>
      </c>
      <c r="F33" s="64"/>
      <c r="G33" s="64">
        <v>-2500</v>
      </c>
      <c r="H33" s="64"/>
      <c r="I33" s="64"/>
      <c r="J33" s="64"/>
      <c r="K33" s="64"/>
      <c r="L33" s="64"/>
      <c r="M33" s="64"/>
      <c r="N33" s="64">
        <v>2500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10">
        <f t="shared" si="14"/>
        <v>0</v>
      </c>
    </row>
    <row r="34" spans="1:26" ht="12.75">
      <c r="A34" s="154"/>
      <c r="B34" s="155"/>
      <c r="C34" s="155"/>
      <c r="D34" s="156"/>
      <c r="E34" s="12" t="s">
        <v>12</v>
      </c>
      <c r="F34" s="64"/>
      <c r="G34" s="64"/>
      <c r="H34" s="64">
        <v>-7500</v>
      </c>
      <c r="I34" s="64"/>
      <c r="J34" s="64"/>
      <c r="K34" s="64"/>
      <c r="L34" s="64"/>
      <c r="M34" s="64"/>
      <c r="N34" s="64"/>
      <c r="O34" s="64"/>
      <c r="P34" s="64"/>
      <c r="Q34" s="64">
        <v>7500</v>
      </c>
      <c r="R34" s="64"/>
      <c r="S34" s="64"/>
      <c r="T34" s="64"/>
      <c r="U34" s="64"/>
      <c r="V34" s="64"/>
      <c r="W34" s="64"/>
      <c r="X34" s="64"/>
      <c r="Y34" s="64"/>
      <c r="Z34" s="10">
        <f t="shared" si="14"/>
        <v>0</v>
      </c>
    </row>
    <row r="35" spans="1:26" ht="12.75">
      <c r="A35" s="154"/>
      <c r="B35" s="155"/>
      <c r="C35" s="155"/>
      <c r="D35" s="156"/>
      <c r="E35" s="12" t="s">
        <v>13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10">
        <f t="shared" si="14"/>
        <v>0</v>
      </c>
    </row>
    <row r="36" spans="1:26" ht="12.75">
      <c r="A36" s="154"/>
      <c r="B36" s="155"/>
      <c r="C36" s="155"/>
      <c r="D36" s="156"/>
      <c r="E36" s="12" t="s">
        <v>14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10">
        <f t="shared" si="14"/>
        <v>0</v>
      </c>
    </row>
    <row r="37" spans="1:26" ht="12.75">
      <c r="A37" s="154"/>
      <c r="B37" s="155"/>
      <c r="C37" s="155"/>
      <c r="D37" s="156"/>
      <c r="E37" s="12" t="s">
        <v>31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10">
        <f t="shared" si="14"/>
        <v>0</v>
      </c>
    </row>
    <row r="38" spans="1:26" ht="12.75">
      <c r="A38" s="154"/>
      <c r="B38" s="155"/>
      <c r="C38" s="155"/>
      <c r="D38" s="156"/>
      <c r="E38" s="12" t="s">
        <v>32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10">
        <f t="shared" si="14"/>
        <v>0</v>
      </c>
    </row>
    <row r="39" spans="1:26" ht="12.75">
      <c r="A39" s="154"/>
      <c r="B39" s="155"/>
      <c r="C39" s="155"/>
      <c r="D39" s="156"/>
      <c r="E39" s="12" t="s">
        <v>33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10">
        <f t="shared" si="14"/>
        <v>0</v>
      </c>
    </row>
    <row r="40" spans="1:26" ht="12.75">
      <c r="A40" s="154"/>
      <c r="B40" s="155"/>
      <c r="C40" s="155"/>
      <c r="D40" s="156"/>
      <c r="E40" s="12" t="s">
        <v>34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10">
        <f t="shared" si="14"/>
        <v>0</v>
      </c>
    </row>
    <row r="41" spans="1:26" ht="12.75">
      <c r="A41" s="154"/>
      <c r="B41" s="155"/>
      <c r="C41" s="155"/>
      <c r="D41" s="156"/>
      <c r="E41" s="12" t="s">
        <v>35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10">
        <f t="shared" si="14"/>
        <v>0</v>
      </c>
    </row>
    <row r="42" spans="1:26" ht="12.75">
      <c r="A42" s="154"/>
      <c r="B42" s="155"/>
      <c r="C42" s="155"/>
      <c r="D42" s="156"/>
      <c r="E42" s="12" t="s">
        <v>36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10">
        <f t="shared" si="14"/>
        <v>0</v>
      </c>
    </row>
    <row r="43" spans="1:26" ht="12.75">
      <c r="A43" s="154"/>
      <c r="B43" s="155"/>
      <c r="C43" s="155"/>
      <c r="D43" s="156"/>
      <c r="E43" s="12" t="s">
        <v>37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10">
        <f t="shared" si="14"/>
        <v>0</v>
      </c>
    </row>
    <row r="44" spans="1:26" ht="12.75">
      <c r="A44" s="154"/>
      <c r="B44" s="155"/>
      <c r="C44" s="155"/>
      <c r="D44" s="156"/>
      <c r="E44" s="12" t="s">
        <v>38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10">
        <f t="shared" si="14"/>
        <v>0</v>
      </c>
    </row>
    <row r="45" spans="1:26" ht="12.75">
      <c r="A45" s="154"/>
      <c r="B45" s="155"/>
      <c r="C45" s="155"/>
      <c r="D45" s="156"/>
      <c r="E45" s="12" t="s">
        <v>39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10">
        <f t="shared" si="14"/>
        <v>0</v>
      </c>
    </row>
    <row r="46" spans="1:26" ht="13.5" thickBot="1">
      <c r="A46" s="157"/>
      <c r="B46" s="158"/>
      <c r="C46" s="158"/>
      <c r="D46" s="159"/>
      <c r="E46" s="12" t="s">
        <v>40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10">
        <f t="shared" si="14"/>
        <v>0</v>
      </c>
    </row>
    <row r="47" spans="1:26" ht="12.75">
      <c r="A47" s="17"/>
      <c r="B47" s="17"/>
      <c r="C47" s="17"/>
      <c r="D47" s="17"/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5"/>
      <c r="B48" s="16"/>
      <c r="C48" s="16"/>
      <c r="D48" s="16"/>
      <c r="E48" s="9" t="s">
        <v>15</v>
      </c>
      <c r="F48" s="10">
        <f aca="true" t="shared" si="15" ref="F48:Y48">SUM(F32:F46)</f>
        <v>-800</v>
      </c>
      <c r="G48" s="10">
        <f t="shared" si="15"/>
        <v>-2500</v>
      </c>
      <c r="H48" s="10">
        <f t="shared" si="15"/>
        <v>-7500</v>
      </c>
      <c r="I48" s="10">
        <f t="shared" si="15"/>
        <v>0</v>
      </c>
      <c r="J48" s="10">
        <f t="shared" si="15"/>
        <v>0</v>
      </c>
      <c r="K48" s="10">
        <f t="shared" si="15"/>
        <v>0</v>
      </c>
      <c r="L48" s="10">
        <f t="shared" si="15"/>
        <v>0</v>
      </c>
      <c r="M48" s="10">
        <f t="shared" si="15"/>
        <v>800</v>
      </c>
      <c r="N48" s="10">
        <f t="shared" si="15"/>
        <v>2500</v>
      </c>
      <c r="O48" s="10">
        <f t="shared" si="15"/>
        <v>0</v>
      </c>
      <c r="P48" s="10">
        <f t="shared" si="15"/>
        <v>0</v>
      </c>
      <c r="Q48" s="10">
        <f t="shared" si="15"/>
        <v>7500</v>
      </c>
      <c r="R48" s="10">
        <f t="shared" si="15"/>
        <v>0</v>
      </c>
      <c r="S48" s="10">
        <f t="shared" si="15"/>
        <v>0</v>
      </c>
      <c r="T48" s="10">
        <f t="shared" si="15"/>
        <v>0</v>
      </c>
      <c r="U48" s="10">
        <f t="shared" si="15"/>
        <v>0</v>
      </c>
      <c r="V48" s="10">
        <f t="shared" si="15"/>
        <v>0</v>
      </c>
      <c r="W48" s="10">
        <f t="shared" si="15"/>
        <v>0</v>
      </c>
      <c r="X48" s="10">
        <f t="shared" si="15"/>
        <v>0</v>
      </c>
      <c r="Y48" s="10">
        <f t="shared" si="15"/>
        <v>0</v>
      </c>
      <c r="Z48" s="10">
        <f>SUM(F48:Y48)</f>
        <v>0</v>
      </c>
    </row>
    <row r="49" spans="1:26" ht="12.75">
      <c r="A49" s="15"/>
      <c r="B49" s="16"/>
      <c r="C49" s="16"/>
      <c r="D49" s="1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15"/>
      <c r="B50" s="16"/>
      <c r="C50" s="16"/>
      <c r="D50" s="16"/>
      <c r="E50" s="9" t="s">
        <v>16</v>
      </c>
      <c r="F50" s="10">
        <f aca="true" t="shared" si="16" ref="F50:Y50">+F26+F48</f>
        <v>1877.7843499999994</v>
      </c>
      <c r="G50" s="10">
        <f t="shared" si="16"/>
        <v>3543.3988400000007</v>
      </c>
      <c r="H50" s="10">
        <f t="shared" si="16"/>
        <v>9121.04438</v>
      </c>
      <c r="I50" s="10">
        <f t="shared" si="16"/>
        <v>2196.9822799999997</v>
      </c>
      <c r="J50" s="10">
        <f t="shared" si="16"/>
        <v>4120.190559999999</v>
      </c>
      <c r="K50" s="10">
        <f t="shared" si="16"/>
        <v>5081.7946999999995</v>
      </c>
      <c r="L50" s="10">
        <f t="shared" si="16"/>
        <v>1235.37814</v>
      </c>
      <c r="M50" s="10">
        <f t="shared" si="16"/>
        <v>1073.774</v>
      </c>
      <c r="N50" s="10">
        <f t="shared" si="16"/>
        <v>2773.774</v>
      </c>
      <c r="O50" s="10">
        <f t="shared" si="16"/>
        <v>273.774</v>
      </c>
      <c r="P50" s="10">
        <f t="shared" si="16"/>
        <v>273.774</v>
      </c>
      <c r="Q50" s="10">
        <f t="shared" si="16"/>
        <v>7773.774</v>
      </c>
      <c r="R50" s="10">
        <f t="shared" si="16"/>
        <v>273.774</v>
      </c>
      <c r="S50" s="10">
        <f t="shared" si="16"/>
        <v>273.774</v>
      </c>
      <c r="T50" s="10">
        <f t="shared" si="16"/>
        <v>273.774</v>
      </c>
      <c r="U50" s="10">
        <f t="shared" si="16"/>
        <v>273.774</v>
      </c>
      <c r="V50" s="10">
        <f t="shared" si="16"/>
        <v>273.774</v>
      </c>
      <c r="W50" s="10">
        <f t="shared" si="16"/>
        <v>10851.41954</v>
      </c>
      <c r="X50" s="10">
        <f t="shared" si="16"/>
        <v>1716.1802100000002</v>
      </c>
      <c r="Y50" s="10">
        <f t="shared" si="16"/>
        <v>273.774</v>
      </c>
      <c r="Z50" s="10">
        <f>SUM(F50:Y50)</f>
        <v>53555.68699999999</v>
      </c>
    </row>
    <row r="51" spans="1:26" ht="12.75">
      <c r="A51" s="15"/>
      <c r="B51" s="16"/>
      <c r="C51" s="16"/>
      <c r="D51" s="16"/>
      <c r="E51" s="9" t="s">
        <v>17</v>
      </c>
      <c r="F51" s="7">
        <f aca="true" t="shared" si="17" ref="F51:Y51">+F50/$Z$50</f>
        <v>0.035062277326402325</v>
      </c>
      <c r="G51" s="7">
        <f t="shared" si="17"/>
        <v>0.06616288649233464</v>
      </c>
      <c r="H51" s="7">
        <f t="shared" si="17"/>
        <v>0.17030953930252077</v>
      </c>
      <c r="I51" s="7">
        <f t="shared" si="17"/>
        <v>0.041022390021810386</v>
      </c>
      <c r="J51" s="7">
        <f t="shared" si="17"/>
        <v>0.07693282993456885</v>
      </c>
      <c r="K51" s="7">
        <f t="shared" si="17"/>
        <v>0.0948880498909481</v>
      </c>
      <c r="L51" s="7">
        <f t="shared" si="17"/>
        <v>0.02306717006543115</v>
      </c>
      <c r="M51" s="7">
        <f t="shared" si="17"/>
        <v>0.02004967278264958</v>
      </c>
      <c r="N51" s="7">
        <f t="shared" si="17"/>
        <v>0.05179233346404464</v>
      </c>
      <c r="O51" s="7">
        <f t="shared" si="17"/>
        <v>0.005111950109051911</v>
      </c>
      <c r="P51" s="7">
        <f t="shared" si="17"/>
        <v>0.005111950109051911</v>
      </c>
      <c r="Q51" s="7">
        <f t="shared" si="17"/>
        <v>0.1451531001740301</v>
      </c>
      <c r="R51" s="7">
        <f t="shared" si="17"/>
        <v>0.005111950109051911</v>
      </c>
      <c r="S51" s="7">
        <f t="shared" si="17"/>
        <v>0.005111950109051911</v>
      </c>
      <c r="T51" s="7">
        <f t="shared" si="17"/>
        <v>0.005111950109051911</v>
      </c>
      <c r="U51" s="7">
        <f t="shared" si="17"/>
        <v>0.005111950109051911</v>
      </c>
      <c r="V51" s="7">
        <f t="shared" si="17"/>
        <v>0.005111950109051911</v>
      </c>
      <c r="W51" s="7">
        <f t="shared" si="17"/>
        <v>0.20261936962922356</v>
      </c>
      <c r="X51" s="7">
        <f t="shared" si="17"/>
        <v>0.032044780043620776</v>
      </c>
      <c r="Y51" s="7">
        <f t="shared" si="17"/>
        <v>0.005111950109051911</v>
      </c>
      <c r="Z51" s="11">
        <f>SUM(F51:Y51)</f>
        <v>1.0000000000000007</v>
      </c>
    </row>
    <row r="52" spans="1:26" ht="12.75">
      <c r="A52" s="15"/>
      <c r="B52" s="16"/>
      <c r="C52" s="16"/>
      <c r="D52" s="1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5"/>
      <c r="B53" s="16"/>
      <c r="C53" s="16"/>
      <c r="D53" s="16"/>
      <c r="E53" s="9" t="s">
        <v>18</v>
      </c>
      <c r="F53" s="13">
        <f aca="true" t="shared" si="18" ref="F53:Y53">ROUND(F51,4)</f>
        <v>0.0351</v>
      </c>
      <c r="G53" s="13">
        <f t="shared" si="18"/>
        <v>0.0662</v>
      </c>
      <c r="H53" s="13">
        <f t="shared" si="18"/>
        <v>0.1703</v>
      </c>
      <c r="I53" s="13">
        <f t="shared" si="18"/>
        <v>0.041</v>
      </c>
      <c r="J53" s="13">
        <f t="shared" si="18"/>
        <v>0.0769</v>
      </c>
      <c r="K53" s="13">
        <f t="shared" si="18"/>
        <v>0.0949</v>
      </c>
      <c r="L53" s="13">
        <f t="shared" si="18"/>
        <v>0.0231</v>
      </c>
      <c r="M53" s="13">
        <f t="shared" si="18"/>
        <v>0.02</v>
      </c>
      <c r="N53" s="13">
        <f t="shared" si="18"/>
        <v>0.0518</v>
      </c>
      <c r="O53" s="13">
        <f t="shared" si="18"/>
        <v>0.0051</v>
      </c>
      <c r="P53" s="13">
        <f t="shared" si="18"/>
        <v>0.0051</v>
      </c>
      <c r="Q53" s="13">
        <f t="shared" si="18"/>
        <v>0.1452</v>
      </c>
      <c r="R53" s="13">
        <f t="shared" si="18"/>
        <v>0.0051</v>
      </c>
      <c r="S53" s="13">
        <f t="shared" si="18"/>
        <v>0.0051</v>
      </c>
      <c r="T53" s="13">
        <f t="shared" si="18"/>
        <v>0.0051</v>
      </c>
      <c r="U53" s="13">
        <f t="shared" si="18"/>
        <v>0.0051</v>
      </c>
      <c r="V53" s="13">
        <f t="shared" si="18"/>
        <v>0.0051</v>
      </c>
      <c r="W53" s="13">
        <f t="shared" si="18"/>
        <v>0.2026</v>
      </c>
      <c r="X53" s="13">
        <f t="shared" si="18"/>
        <v>0.032</v>
      </c>
      <c r="Y53" s="13">
        <f t="shared" si="18"/>
        <v>0.0051</v>
      </c>
      <c r="Z53" s="13">
        <f>SUM(F53:Y53)</f>
        <v>0.9998999999999999</v>
      </c>
    </row>
    <row r="59" ht="12.75" customHeight="1"/>
  </sheetData>
  <sheetProtection/>
  <mergeCells count="68">
    <mergeCell ref="A32:D46"/>
    <mergeCell ref="F2:Y2"/>
    <mergeCell ref="A4:A5"/>
    <mergeCell ref="B4:B5"/>
    <mergeCell ref="C4:C5"/>
    <mergeCell ref="D4:D5"/>
    <mergeCell ref="E4:E5"/>
    <mergeCell ref="A8:A9"/>
    <mergeCell ref="B8:B9"/>
    <mergeCell ref="C8:C9"/>
    <mergeCell ref="Z4:Z5"/>
    <mergeCell ref="Z6:Z7"/>
    <mergeCell ref="A6:A7"/>
    <mergeCell ref="B6:B7"/>
    <mergeCell ref="C6:C7"/>
    <mergeCell ref="D6:D7"/>
    <mergeCell ref="E6:E7"/>
    <mergeCell ref="D8:D9"/>
    <mergeCell ref="E8:E9"/>
    <mergeCell ref="E10:E11"/>
    <mergeCell ref="A12:A13"/>
    <mergeCell ref="B12:B13"/>
    <mergeCell ref="C12:C13"/>
    <mergeCell ref="D12:D13"/>
    <mergeCell ref="E12:E13"/>
    <mergeCell ref="A10:A11"/>
    <mergeCell ref="B10:B11"/>
    <mergeCell ref="D10:D11"/>
    <mergeCell ref="E14:E15"/>
    <mergeCell ref="A16:A17"/>
    <mergeCell ref="B16:B17"/>
    <mergeCell ref="C16:C17"/>
    <mergeCell ref="D16:D17"/>
    <mergeCell ref="E16:E17"/>
    <mergeCell ref="A14:A15"/>
    <mergeCell ref="B14:B15"/>
    <mergeCell ref="A20:A21"/>
    <mergeCell ref="B20:B21"/>
    <mergeCell ref="C20:C21"/>
    <mergeCell ref="D20:D21"/>
    <mergeCell ref="A18:A19"/>
    <mergeCell ref="B18:B19"/>
    <mergeCell ref="A24:A25"/>
    <mergeCell ref="B24:B25"/>
    <mergeCell ref="C24:C25"/>
    <mergeCell ref="D24:D25"/>
    <mergeCell ref="E24:E25"/>
    <mergeCell ref="A22:A23"/>
    <mergeCell ref="B22:B23"/>
    <mergeCell ref="Z8:Z9"/>
    <mergeCell ref="Z10:Z11"/>
    <mergeCell ref="Z12:Z13"/>
    <mergeCell ref="Z14:Z15"/>
    <mergeCell ref="C18:C19"/>
    <mergeCell ref="D18:D19"/>
    <mergeCell ref="C14:C15"/>
    <mergeCell ref="D14:D15"/>
    <mergeCell ref="E18:E19"/>
    <mergeCell ref="C10:C11"/>
    <mergeCell ref="Z24:Z25"/>
    <mergeCell ref="Z16:Z17"/>
    <mergeCell ref="Z18:Z19"/>
    <mergeCell ref="Z20:Z21"/>
    <mergeCell ref="Z22:Z23"/>
    <mergeCell ref="C22:C23"/>
    <mergeCell ref="D22:D23"/>
    <mergeCell ref="E22:E23"/>
    <mergeCell ref="E20:E21"/>
  </mergeCells>
  <printOptions/>
  <pageMargins left="0.25" right="0.25" top="0.75" bottom="0.75" header="0.5" footer="0.5"/>
  <pageSetup horizontalDpi="600" verticalDpi="600" orientation="landscape" paperSize="5" scale="60" r:id="rId1"/>
  <headerFooter alignWithMargins="0">
    <oddHeader>&amp;CPercentage of Payroll RET Calculation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tascherf</dc:creator>
  <cp:keywords/>
  <dc:description/>
  <cp:lastModifiedBy>Research</cp:lastModifiedBy>
  <cp:lastPrinted>2007-07-23T13:16:17Z</cp:lastPrinted>
  <dcterms:created xsi:type="dcterms:W3CDTF">2006-08-22T17:42:28Z</dcterms:created>
  <dcterms:modified xsi:type="dcterms:W3CDTF">2011-02-03T16:41:54Z</dcterms:modified>
  <cp:category/>
  <cp:version/>
  <cp:contentType/>
  <cp:contentStatus/>
</cp:coreProperties>
</file>