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filterPrivacy="1" showInkAnnotation="0" codeName="ThisWorkbook"/>
  <xr:revisionPtr revIDLastSave="0" documentId="13_ncr:1_{C527AFF0-6C3B-FE47-AF73-51C4A54B52D1}" xr6:coauthVersionLast="32" xr6:coauthVersionMax="32" xr10:uidLastSave="{00000000-0000-0000-0000-000000000000}"/>
  <bookViews>
    <workbookView xWindow="0" yWindow="460" windowWidth="27320" windowHeight="12000" tabRatio="768" xr2:uid="{00000000-000D-0000-FFFF-FFFF00000000}"/>
  </bookViews>
  <sheets>
    <sheet name="Instructions - READ FIRST" sheetId="38" r:id="rId1"/>
    <sheet name="Standards" sheetId="40" r:id="rId2"/>
    <sheet name="Summary" sheetId="2" r:id="rId3"/>
    <sheet name="E-1" sheetId="4" r:id="rId4"/>
    <sheet name="E-2" sheetId="44" r:id="rId5"/>
    <sheet name="E-3" sheetId="28" r:id="rId6"/>
    <sheet name="E-4" sheetId="29" r:id="rId7"/>
    <sheet name="E-5" sheetId="30" r:id="rId8"/>
    <sheet name="E-6" sheetId="31" r:id="rId9"/>
    <sheet name="E-7" sheetId="32" r:id="rId10"/>
    <sheet name="E-8" sheetId="33" r:id="rId11"/>
    <sheet name="E-9" sheetId="34" r:id="rId12"/>
    <sheet name="E-10" sheetId="35" r:id="rId13"/>
    <sheet name="Recurring" sheetId="45" r:id="rId14"/>
    <sheet name="Other" sheetId="36" r:id="rId15"/>
    <sheet name="Documentation" sheetId="41" r:id="rId16"/>
    <sheet name="DROPLIST" sheetId="39" state="hidden" r:id="rId17"/>
  </sheets>
  <definedNames>
    <definedName name="_xlnm.Print_Area" localSheetId="15">Documentation!$A$1:$F$36</definedName>
    <definedName name="_xlnm.Print_Area" localSheetId="3">'E-1'!$A$1:$F$39</definedName>
    <definedName name="_xlnm.Print_Area" localSheetId="12">'E-10'!$A$1:$F$39</definedName>
    <definedName name="_xlnm.Print_Area" localSheetId="4">'E-2'!$A$1:$F$39</definedName>
    <definedName name="_xlnm.Print_Area" localSheetId="5">'E-3'!$A$1:$F$39</definedName>
    <definedName name="_xlnm.Print_Area" localSheetId="6">'E-4'!$A$1:$F$39</definedName>
    <definedName name="_xlnm.Print_Area" localSheetId="7">'E-5'!$A$1:$F$39</definedName>
    <definedName name="_xlnm.Print_Area" localSheetId="8">'E-6'!$A$1:$F$39</definedName>
    <definedName name="_xlnm.Print_Area" localSheetId="9">'E-7'!$A$1:$F$39</definedName>
    <definedName name="_xlnm.Print_Area" localSheetId="10">'E-8'!$A$1:$F$39</definedName>
    <definedName name="_xlnm.Print_Area" localSheetId="11">'E-9'!$A$1:$F$39</definedName>
    <definedName name="_xlnm.Print_Area" localSheetId="0">'Instructions - READ FIRST'!$A$1:$B$42</definedName>
    <definedName name="_xlnm.Print_Area" localSheetId="14">Other!$A$1:$E$86</definedName>
    <definedName name="_xlnm.Print_Area" localSheetId="13">Recurring!$A$1:$F$42</definedName>
    <definedName name="_xlnm.Print_Area" localSheetId="2">Summary!$A$1:$J$41</definedName>
  </definedNames>
  <calcPr calcId="179017"/>
  <fileRecoveryPr autoRecover="0"/>
</workbook>
</file>

<file path=xl/calcChain.xml><?xml version="1.0" encoding="utf-8"?>
<calcChain xmlns="http://schemas.openxmlformats.org/spreadsheetml/2006/main">
  <c r="E21" i="36" l="1"/>
  <c r="G7" i="36" s="1"/>
  <c r="F21" i="36"/>
  <c r="K7" i="36" s="1"/>
  <c r="G21" i="36"/>
  <c r="D22" i="36" s="1"/>
  <c r="J7" i="36"/>
  <c r="J8" i="36"/>
  <c r="F33" i="36"/>
  <c r="F34" i="36" s="1"/>
  <c r="C34" i="36" s="1"/>
  <c r="E34" i="36" s="1"/>
  <c r="K8" i="36"/>
  <c r="E33" i="36"/>
  <c r="G33" i="36"/>
  <c r="D34" i="36"/>
  <c r="J9" i="36"/>
  <c r="F45" i="36"/>
  <c r="K9" i="36" s="1"/>
  <c r="E45" i="36"/>
  <c r="G9" i="36" s="1"/>
  <c r="D9" i="36" s="1"/>
  <c r="F46" i="36"/>
  <c r="G45" i="36"/>
  <c r="D46" i="36" s="1"/>
  <c r="J10" i="36"/>
  <c r="F58" i="36"/>
  <c r="K10" i="36"/>
  <c r="E58" i="36"/>
  <c r="F59" i="36" s="1"/>
  <c r="C59" i="36" s="1"/>
  <c r="E59" i="36" s="1"/>
  <c r="G58" i="36"/>
  <c r="D59" i="36"/>
  <c r="J11" i="36"/>
  <c r="F70" i="36"/>
  <c r="K11" i="36" s="1"/>
  <c r="E70" i="36"/>
  <c r="G11" i="36" s="1"/>
  <c r="D11" i="36" s="1"/>
  <c r="F71" i="36"/>
  <c r="G70" i="36"/>
  <c r="D71" i="36" s="1"/>
  <c r="J12" i="36"/>
  <c r="E82" i="36"/>
  <c r="F83" i="36" s="1"/>
  <c r="F82" i="36"/>
  <c r="G82" i="36"/>
  <c r="D83" i="36"/>
  <c r="A12" i="36"/>
  <c r="C12" i="36"/>
  <c r="C11" i="36"/>
  <c r="C10" i="36"/>
  <c r="A2" i="28"/>
  <c r="A4" i="4"/>
  <c r="A4" i="28" s="1"/>
  <c r="A4" i="33"/>
  <c r="A3" i="4"/>
  <c r="A3" i="32" s="1"/>
  <c r="A2" i="4"/>
  <c r="A1" i="4"/>
  <c r="A1" i="28" s="1"/>
  <c r="A1" i="32"/>
  <c r="A2" i="45"/>
  <c r="A2" i="35"/>
  <c r="A1" i="35"/>
  <c r="A2" i="34"/>
  <c r="A2" i="33"/>
  <c r="A1" i="33"/>
  <c r="A2" i="32"/>
  <c r="A2" i="31"/>
  <c r="A1" i="31"/>
  <c r="A2" i="30"/>
  <c r="A2" i="29"/>
  <c r="A1" i="29"/>
  <c r="A2" i="44"/>
  <c r="A1" i="44"/>
  <c r="A11" i="36"/>
  <c r="G10" i="36"/>
  <c r="D10" i="36"/>
  <c r="A1" i="34"/>
  <c r="A4" i="31"/>
  <c r="A4" i="34"/>
  <c r="A4" i="45"/>
  <c r="A4" i="35"/>
  <c r="A4" i="44"/>
  <c r="A4" i="29"/>
  <c r="A4" i="30"/>
  <c r="A4" i="32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37" i="45" s="1"/>
  <c r="G37" i="2" s="1"/>
  <c r="C22" i="45"/>
  <c r="H7" i="41"/>
  <c r="H8" i="41"/>
  <c r="H9" i="41"/>
  <c r="H10" i="41"/>
  <c r="H11" i="41"/>
  <c r="H12" i="41"/>
  <c r="H13" i="41"/>
  <c r="H14" i="41"/>
  <c r="H15" i="41"/>
  <c r="H16" i="41"/>
  <c r="G16" i="41"/>
  <c r="I16" i="41"/>
  <c r="J16" i="41"/>
  <c r="K16" i="41" s="1"/>
  <c r="G15" i="41"/>
  <c r="I15" i="41" s="1"/>
  <c r="J15" i="41" s="1"/>
  <c r="K15" i="41" s="1"/>
  <c r="G14" i="41"/>
  <c r="I14" i="41" s="1"/>
  <c r="J14" i="41" s="1"/>
  <c r="K14" i="41" s="1"/>
  <c r="G13" i="41"/>
  <c r="I13" i="41"/>
  <c r="J13" i="41" s="1"/>
  <c r="K13" i="41" s="1"/>
  <c r="G12" i="41"/>
  <c r="I12" i="41"/>
  <c r="J12" i="41"/>
  <c r="K12" i="41" s="1"/>
  <c r="G11" i="41"/>
  <c r="I11" i="41" s="1"/>
  <c r="G10" i="41"/>
  <c r="I10" i="41"/>
  <c r="G9" i="41"/>
  <c r="I9" i="41" s="1"/>
  <c r="G8" i="41"/>
  <c r="I8" i="41" s="1"/>
  <c r="G7" i="41"/>
  <c r="I7" i="41" s="1"/>
  <c r="H8" i="45"/>
  <c r="G8" i="45"/>
  <c r="C34" i="35"/>
  <c r="C34" i="34"/>
  <c r="G35" i="2" s="1"/>
  <c r="C34" i="33"/>
  <c r="C34" i="32"/>
  <c r="G33" i="2" s="1"/>
  <c r="C34" i="31"/>
  <c r="C34" i="30"/>
  <c r="G31" i="2" s="1"/>
  <c r="C34" i="29"/>
  <c r="G30" i="2" s="1"/>
  <c r="C34" i="28"/>
  <c r="G29" i="2" s="1"/>
  <c r="C34" i="44"/>
  <c r="G28" i="2" s="1"/>
  <c r="B37" i="2"/>
  <c r="G36" i="45"/>
  <c r="H36" i="45" s="1"/>
  <c r="G35" i="45"/>
  <c r="H35" i="45"/>
  <c r="G34" i="45"/>
  <c r="H34" i="45" s="1"/>
  <c r="G33" i="45"/>
  <c r="H33" i="45"/>
  <c r="G32" i="45"/>
  <c r="H32" i="45" s="1"/>
  <c r="G31" i="45"/>
  <c r="H31" i="45"/>
  <c r="G30" i="45"/>
  <c r="H30" i="45" s="1"/>
  <c r="G29" i="45"/>
  <c r="H29" i="45"/>
  <c r="G28" i="45"/>
  <c r="H28" i="45" s="1"/>
  <c r="G27" i="45"/>
  <c r="H27" i="45"/>
  <c r="G26" i="45"/>
  <c r="H26" i="45" s="1"/>
  <c r="G25" i="45"/>
  <c r="H25" i="45"/>
  <c r="G24" i="45"/>
  <c r="H24" i="45" s="1"/>
  <c r="G23" i="45"/>
  <c r="H23" i="45"/>
  <c r="G22" i="45"/>
  <c r="H22" i="45" s="1"/>
  <c r="C9" i="36"/>
  <c r="C8" i="36"/>
  <c r="B28" i="2"/>
  <c r="B27" i="2"/>
  <c r="G33" i="44"/>
  <c r="H33" i="44" s="1"/>
  <c r="G32" i="44"/>
  <c r="H32" i="44" s="1"/>
  <c r="G31" i="44"/>
  <c r="H31" i="44" s="1"/>
  <c r="G30" i="44"/>
  <c r="H30" i="44" s="1"/>
  <c r="G29" i="44"/>
  <c r="H29" i="44" s="1"/>
  <c r="G28" i="44"/>
  <c r="H28" i="44" s="1"/>
  <c r="G27" i="44"/>
  <c r="H27" i="44"/>
  <c r="G26" i="44"/>
  <c r="H26" i="44" s="1"/>
  <c r="G25" i="44"/>
  <c r="H25" i="44" s="1"/>
  <c r="G24" i="44"/>
  <c r="H24" i="44" s="1"/>
  <c r="G23" i="44"/>
  <c r="H23" i="44" s="1"/>
  <c r="G22" i="44"/>
  <c r="H22" i="44" s="1"/>
  <c r="G21" i="44"/>
  <c r="H21" i="44" s="1"/>
  <c r="G20" i="44"/>
  <c r="H20" i="44" s="1"/>
  <c r="G19" i="44"/>
  <c r="H19" i="44" s="1"/>
  <c r="G8" i="36"/>
  <c r="D8" i="36"/>
  <c r="A10" i="36"/>
  <c r="A9" i="36"/>
  <c r="A8" i="36"/>
  <c r="A7" i="36"/>
  <c r="C7" i="36"/>
  <c r="G33" i="35"/>
  <c r="H33" i="35"/>
  <c r="G32" i="35"/>
  <c r="H32" i="35" s="1"/>
  <c r="G31" i="35"/>
  <c r="H31" i="35"/>
  <c r="G30" i="35"/>
  <c r="H30" i="35" s="1"/>
  <c r="G29" i="35"/>
  <c r="H29" i="35" s="1"/>
  <c r="G28" i="35"/>
  <c r="H28" i="35" s="1"/>
  <c r="G27" i="35"/>
  <c r="H27" i="35"/>
  <c r="G26" i="35"/>
  <c r="H26" i="35" s="1"/>
  <c r="G25" i="35"/>
  <c r="H25" i="35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/>
  <c r="G33" i="34"/>
  <c r="H33" i="34" s="1"/>
  <c r="G32" i="34"/>
  <c r="H32" i="34"/>
  <c r="G31" i="34"/>
  <c r="H31" i="34" s="1"/>
  <c r="G30" i="34"/>
  <c r="H30" i="34" s="1"/>
  <c r="G29" i="34"/>
  <c r="H29" i="34" s="1"/>
  <c r="G28" i="34"/>
  <c r="H28" i="34" s="1"/>
  <c r="G27" i="34"/>
  <c r="H27" i="34"/>
  <c r="G26" i="34"/>
  <c r="H26" i="34" s="1"/>
  <c r="G25" i="34"/>
  <c r="H25" i="34" s="1"/>
  <c r="G24" i="34"/>
  <c r="H24" i="34"/>
  <c r="G23" i="34"/>
  <c r="H23" i="34" s="1"/>
  <c r="G22" i="34"/>
  <c r="H22" i="34" s="1"/>
  <c r="G21" i="34"/>
  <c r="H21" i="34" s="1"/>
  <c r="G20" i="34"/>
  <c r="H20" i="34" s="1"/>
  <c r="G19" i="34"/>
  <c r="H19" i="34"/>
  <c r="G34" i="2"/>
  <c r="G33" i="33"/>
  <c r="H33" i="33" s="1"/>
  <c r="G32" i="33"/>
  <c r="H32" i="33" s="1"/>
  <c r="G31" i="33"/>
  <c r="H31" i="33" s="1"/>
  <c r="G30" i="33"/>
  <c r="H30" i="33" s="1"/>
  <c r="G29" i="33"/>
  <c r="H29" i="33"/>
  <c r="G28" i="33"/>
  <c r="H28" i="33" s="1"/>
  <c r="G27" i="33"/>
  <c r="H27" i="33" s="1"/>
  <c r="G26" i="33"/>
  <c r="H26" i="33"/>
  <c r="G25" i="33"/>
  <c r="H25" i="33" s="1"/>
  <c r="G24" i="33"/>
  <c r="H24" i="33" s="1"/>
  <c r="G23" i="33"/>
  <c r="H23" i="33" s="1"/>
  <c r="G22" i="33"/>
  <c r="H22" i="33" s="1"/>
  <c r="G21" i="33"/>
  <c r="H21" i="33"/>
  <c r="G20" i="33"/>
  <c r="H20" i="33" s="1"/>
  <c r="G19" i="33"/>
  <c r="H19" i="33" s="1"/>
  <c r="G33" i="32"/>
  <c r="H33" i="32" s="1"/>
  <c r="G32" i="32"/>
  <c r="H32" i="32" s="1"/>
  <c r="G31" i="32"/>
  <c r="H31" i="32"/>
  <c r="G30" i="32"/>
  <c r="H30" i="32" s="1"/>
  <c r="G29" i="32"/>
  <c r="H29" i="32"/>
  <c r="G28" i="32"/>
  <c r="H28" i="32" s="1"/>
  <c r="G27" i="32"/>
  <c r="H27" i="32"/>
  <c r="G26" i="32"/>
  <c r="H26" i="32" s="1"/>
  <c r="G25" i="32"/>
  <c r="H25" i="32"/>
  <c r="G24" i="32"/>
  <c r="H24" i="32" s="1"/>
  <c r="G23" i="32"/>
  <c r="H23" i="32" s="1"/>
  <c r="G22" i="32"/>
  <c r="H22" i="32"/>
  <c r="G21" i="32"/>
  <c r="H21" i="32" s="1"/>
  <c r="G20" i="32"/>
  <c r="H20" i="32" s="1"/>
  <c r="G19" i="32"/>
  <c r="H19" i="32" s="1"/>
  <c r="G32" i="2"/>
  <c r="G33" i="31"/>
  <c r="H33" i="31"/>
  <c r="G32" i="31"/>
  <c r="H32" i="31" s="1"/>
  <c r="G31" i="31"/>
  <c r="H31" i="31"/>
  <c r="G30" i="31"/>
  <c r="H30" i="31" s="1"/>
  <c r="G29" i="31"/>
  <c r="H29" i="31"/>
  <c r="G28" i="31"/>
  <c r="H28" i="31" s="1"/>
  <c r="G27" i="31"/>
  <c r="H27" i="31"/>
  <c r="G26" i="31"/>
  <c r="H26" i="31" s="1"/>
  <c r="G25" i="31"/>
  <c r="H25" i="31"/>
  <c r="G24" i="31"/>
  <c r="H24" i="31" s="1"/>
  <c r="G23" i="31"/>
  <c r="H23" i="31"/>
  <c r="G22" i="31"/>
  <c r="H22" i="31" s="1"/>
  <c r="G21" i="31"/>
  <c r="H21" i="31"/>
  <c r="G20" i="31"/>
  <c r="H20" i="31" s="1"/>
  <c r="G19" i="31"/>
  <c r="H19" i="31"/>
  <c r="G33" i="30"/>
  <c r="H33" i="30" s="1"/>
  <c r="G32" i="30"/>
  <c r="H32" i="30" s="1"/>
  <c r="G31" i="30"/>
  <c r="H31" i="30" s="1"/>
  <c r="G30" i="30"/>
  <c r="H30" i="30"/>
  <c r="G29" i="30"/>
  <c r="H29" i="30" s="1"/>
  <c r="G28" i="30"/>
  <c r="H28" i="30" s="1"/>
  <c r="G27" i="30"/>
  <c r="H27" i="30"/>
  <c r="G26" i="30"/>
  <c r="H26" i="30" s="1"/>
  <c r="G25" i="30"/>
  <c r="H25" i="30"/>
  <c r="G24" i="30"/>
  <c r="H24" i="30" s="1"/>
  <c r="G23" i="30"/>
  <c r="H23" i="30"/>
  <c r="G22" i="30"/>
  <c r="H22" i="30" s="1"/>
  <c r="G21" i="30"/>
  <c r="H21" i="30" s="1"/>
  <c r="G20" i="30"/>
  <c r="H20" i="30" s="1"/>
  <c r="G19" i="30"/>
  <c r="H19" i="30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/>
  <c r="G27" i="29"/>
  <c r="H27" i="29" s="1"/>
  <c r="G26" i="29"/>
  <c r="H26" i="29" s="1"/>
  <c r="G25" i="29"/>
  <c r="H25" i="29" s="1"/>
  <c r="G24" i="29"/>
  <c r="H24" i="29"/>
  <c r="G23" i="29"/>
  <c r="H23" i="29" s="1"/>
  <c r="G22" i="29"/>
  <c r="H22" i="29" s="1"/>
  <c r="G21" i="29"/>
  <c r="H21" i="29" s="1"/>
  <c r="G20" i="29"/>
  <c r="H20" i="29" s="1"/>
  <c r="G19" i="29"/>
  <c r="H19" i="29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B29" i="2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/>
  <c r="G26" i="4"/>
  <c r="H26" i="4" s="1"/>
  <c r="G27" i="4"/>
  <c r="H27" i="4" s="1"/>
  <c r="G28" i="4"/>
  <c r="H28" i="4" s="1"/>
  <c r="G29" i="4"/>
  <c r="H29" i="4" s="1"/>
  <c r="G30" i="4"/>
  <c r="H30" i="4"/>
  <c r="G31" i="4"/>
  <c r="H31" i="4" s="1"/>
  <c r="G32" i="4"/>
  <c r="H32" i="4" s="1"/>
  <c r="G33" i="4"/>
  <c r="H33" i="4" s="1"/>
  <c r="G19" i="4"/>
  <c r="H19" i="4" s="1"/>
  <c r="G36" i="2"/>
  <c r="B30" i="2"/>
  <c r="B31" i="2"/>
  <c r="B32" i="2"/>
  <c r="B33" i="2"/>
  <c r="B34" i="2"/>
  <c r="B35" i="2"/>
  <c r="B36" i="2"/>
  <c r="C34" i="4"/>
  <c r="G27" i="2" s="1"/>
  <c r="C83" i="36" l="1"/>
  <c r="E83" i="36" s="1"/>
  <c r="K12" i="36"/>
  <c r="K13" i="36" s="1"/>
  <c r="E37" i="45"/>
  <c r="H10" i="36"/>
  <c r="B60" i="36"/>
  <c r="C46" i="36"/>
  <c r="E46" i="36" s="1"/>
  <c r="B35" i="36"/>
  <c r="H8" i="36"/>
  <c r="C71" i="36"/>
  <c r="E71" i="36" s="1"/>
  <c r="J11" i="41"/>
  <c r="K11" i="41" s="1"/>
  <c r="J10" i="41"/>
  <c r="K10" i="41" s="1"/>
  <c r="L16" i="41"/>
  <c r="G8" i="35" s="1"/>
  <c r="H8" i="35" s="1"/>
  <c r="E34" i="35" s="1"/>
  <c r="L36" i="2" s="1"/>
  <c r="L12" i="41"/>
  <c r="G8" i="31" s="1"/>
  <c r="H8" i="31" s="1"/>
  <c r="E34" i="31" s="1"/>
  <c r="L32" i="2" s="1"/>
  <c r="L14" i="41"/>
  <c r="G8" i="33" s="1"/>
  <c r="H8" i="33" s="1"/>
  <c r="E34" i="33" s="1"/>
  <c r="L34" i="2" s="1"/>
  <c r="L15" i="41"/>
  <c r="G8" i="34" s="1"/>
  <c r="H8" i="34" s="1"/>
  <c r="E34" i="34" s="1"/>
  <c r="L35" i="2" s="1"/>
  <c r="J9" i="41"/>
  <c r="K9" i="41" s="1"/>
  <c r="L13" i="41"/>
  <c r="G8" i="32" s="1"/>
  <c r="H8" i="32" s="1"/>
  <c r="E34" i="32" s="1"/>
  <c r="A37" i="32" s="1"/>
  <c r="A3" i="29"/>
  <c r="A3" i="33"/>
  <c r="A3" i="45"/>
  <c r="A3" i="36" s="1"/>
  <c r="A3" i="41" s="1"/>
  <c r="A3" i="35"/>
  <c r="A3" i="34"/>
  <c r="A3" i="31"/>
  <c r="A3" i="30"/>
  <c r="A3" i="44"/>
  <c r="A3" i="28"/>
  <c r="A1" i="45"/>
  <c r="A1" i="30"/>
  <c r="J8" i="41"/>
  <c r="K8" i="41" s="1"/>
  <c r="D7" i="36"/>
  <c r="L7" i="36"/>
  <c r="F22" i="36"/>
  <c r="C22" i="36" s="1"/>
  <c r="E22" i="36" s="1"/>
  <c r="J7" i="41"/>
  <c r="K7" i="41" s="1"/>
  <c r="D24" i="2"/>
  <c r="C19" i="2"/>
  <c r="G38" i="2"/>
  <c r="A40" i="45" l="1"/>
  <c r="L37" i="2"/>
  <c r="H11" i="36"/>
  <c r="B72" i="36"/>
  <c r="H9" i="36"/>
  <c r="B47" i="36"/>
  <c r="G12" i="36"/>
  <c r="H12" i="36"/>
  <c r="B84" i="36"/>
  <c r="L9" i="41"/>
  <c r="G8" i="28" s="1"/>
  <c r="H8" i="28" s="1"/>
  <c r="E34" i="28" s="1"/>
  <c r="L7" i="41"/>
  <c r="G8" i="4" s="1"/>
  <c r="H8" i="4" s="1"/>
  <c r="E34" i="4" s="1"/>
  <c r="L10" i="41"/>
  <c r="G8" i="29" s="1"/>
  <c r="H8" i="29" s="1"/>
  <c r="E34" i="29" s="1"/>
  <c r="L8" i="41"/>
  <c r="G8" i="44" s="1"/>
  <c r="H8" i="44" s="1"/>
  <c r="E34" i="44" s="1"/>
  <c r="A37" i="44" s="1"/>
  <c r="L11" i="41"/>
  <c r="G8" i="30" s="1"/>
  <c r="H8" i="30" s="1"/>
  <c r="E34" i="30" s="1"/>
  <c r="L33" i="2"/>
  <c r="M33" i="2" s="1"/>
  <c r="A37" i="35"/>
  <c r="A37" i="34"/>
  <c r="A37" i="33"/>
  <c r="A37" i="31"/>
  <c r="H7" i="36"/>
  <c r="B23" i="36"/>
  <c r="G44" i="2"/>
  <c r="I34" i="2"/>
  <c r="M34" i="2"/>
  <c r="I36" i="2"/>
  <c r="M36" i="2"/>
  <c r="I35" i="2"/>
  <c r="M35" i="2"/>
  <c r="M32" i="2"/>
  <c r="I32" i="2"/>
  <c r="D12" i="36" l="1"/>
  <c r="D13" i="36" s="1"/>
  <c r="G40" i="2" s="1"/>
  <c r="G13" i="36"/>
  <c r="I37" i="2"/>
  <c r="M37" i="2"/>
  <c r="A37" i="30"/>
  <c r="L31" i="2"/>
  <c r="M31" i="2" s="1"/>
  <c r="A37" i="29"/>
  <c r="L30" i="2"/>
  <c r="M30" i="2" s="1"/>
  <c r="L27" i="2"/>
  <c r="M27" i="2" s="1"/>
  <c r="A37" i="4"/>
  <c r="A37" i="28"/>
  <c r="L29" i="2"/>
  <c r="I29" i="2" s="1"/>
  <c r="L28" i="2"/>
  <c r="I28" i="2" s="1"/>
  <c r="I31" i="2"/>
  <c r="I33" i="2"/>
  <c r="H13" i="36"/>
  <c r="I7" i="36"/>
  <c r="M8" i="36" s="1"/>
  <c r="L8" i="36" s="1"/>
  <c r="I8" i="36" s="1"/>
  <c r="E8" i="36" s="1"/>
  <c r="F8" i="36" s="1"/>
  <c r="C20" i="2" l="1"/>
  <c r="G41" i="2"/>
  <c r="M28" i="2"/>
  <c r="I19" i="2" s="1"/>
  <c r="I27" i="2"/>
  <c r="M29" i="2"/>
  <c r="I30" i="2"/>
  <c r="M9" i="36"/>
  <c r="L9" i="36" s="1"/>
  <c r="I9" i="36" s="1"/>
  <c r="I39" i="2"/>
  <c r="M39" i="2" s="1"/>
  <c r="E7" i="36"/>
  <c r="J24" i="2" l="1"/>
  <c r="G45" i="2"/>
  <c r="C21" i="2"/>
  <c r="I38" i="2"/>
  <c r="L39" i="2" s="1"/>
  <c r="F7" i="36"/>
  <c r="E9" i="36"/>
  <c r="F9" i="36" s="1"/>
  <c r="M10" i="36"/>
  <c r="G46" i="2" l="1"/>
  <c r="C22" i="2"/>
  <c r="C23" i="2" s="1"/>
  <c r="I44" i="2"/>
  <c r="L10" i="36"/>
  <c r="I10" i="36" s="1"/>
  <c r="E10" i="36" l="1"/>
  <c r="M11" i="36"/>
  <c r="L11" i="36" l="1"/>
  <c r="I11" i="36" s="1"/>
  <c r="F10" i="36"/>
  <c r="E11" i="36" l="1"/>
  <c r="M12" i="36"/>
  <c r="F11" i="36" l="1"/>
  <c r="L12" i="36"/>
  <c r="I12" i="36" s="1"/>
  <c r="M13" i="36"/>
  <c r="E12" i="36" l="1"/>
  <c r="I13" i="36"/>
  <c r="F12" i="36" l="1"/>
  <c r="F13" i="36" s="1"/>
  <c r="A14" i="36" s="1"/>
  <c r="E13" i="36"/>
  <c r="I40" i="2" s="1"/>
  <c r="I20" i="2" l="1"/>
  <c r="I41" i="2"/>
  <c r="I45" i="2" l="1"/>
  <c r="I21" i="2"/>
  <c r="I22" i="2" l="1"/>
  <c r="I23" i="2" s="1"/>
  <c r="F21" i="2"/>
  <c r="I46" i="2"/>
  <c r="A25" i="2"/>
</calcChain>
</file>

<file path=xl/sharedStrings.xml><?xml version="1.0" encoding="utf-8"?>
<sst xmlns="http://schemas.openxmlformats.org/spreadsheetml/2006/main" count="583" uniqueCount="281">
  <si>
    <t xml:space="preserve">Date Reviewed: </t>
  </si>
  <si>
    <t>Budget Total</t>
  </si>
  <si>
    <t>Number of Events Funded:</t>
  </si>
  <si>
    <t>Location:</t>
  </si>
  <si>
    <t>Total</t>
  </si>
  <si>
    <t>Allocation Notes: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</si>
  <si>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</si>
  <si>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</si>
  <si>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</si>
  <si>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</si>
  <si>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</si>
  <si>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</si>
  <si>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</si>
  <si>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</si>
  <si>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</si>
  <si>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</si>
  <si>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 xml:space="preserve">SUMMARY </t>
  </si>
  <si>
    <t>TOTAL REQUEST</t>
  </si>
  <si>
    <t>EVENT</t>
  </si>
  <si>
    <t>EVENT NAME</t>
  </si>
  <si>
    <t>Allocated Amount:</t>
  </si>
  <si>
    <t>Requested Amount:</t>
  </si>
  <si>
    <t>Sub-Total</t>
  </si>
  <si>
    <t>SUB-TOTAL AMOUNT</t>
  </si>
  <si>
    <t>NOTES</t>
  </si>
  <si>
    <t>http://www.usf.edu/student-affairs/student-government/bureaus/student-business-services/index.aspx</t>
  </si>
  <si>
    <t>INSTRUCTIONS</t>
  </si>
  <si>
    <t>YES</t>
  </si>
  <si>
    <t>Event-Related</t>
  </si>
  <si>
    <t>Requested Amount</t>
  </si>
  <si>
    <t>Other</t>
  </si>
  <si>
    <t>Quantity</t>
  </si>
  <si>
    <t>Cost/Item</t>
  </si>
  <si>
    <t>1)</t>
  </si>
  <si>
    <t>2)</t>
  </si>
  <si>
    <t>3)</t>
  </si>
  <si>
    <t>Complete the Student Organization A&amp;S Eligibility Form in BullSync (click link)</t>
  </si>
  <si>
    <t>Note:</t>
  </si>
  <si>
    <t>Full Official Organization Name (No Acronyms or Nicknames)</t>
  </si>
  <si>
    <t>Primary and Additional Contact Information</t>
  </si>
  <si>
    <t>Description/Purpose of Organization</t>
  </si>
  <si>
    <r>
      <t xml:space="preserve">In the </t>
    </r>
    <r>
      <rPr>
        <b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 xml:space="preserve"> tab, please provide the following:</t>
    </r>
  </si>
  <si>
    <t>OTHER 1</t>
  </si>
  <si>
    <t>OTHER 2</t>
  </si>
  <si>
    <r>
      <t xml:space="preserve">Please Refer to </t>
    </r>
    <r>
      <rPr>
        <sz val="11"/>
        <color rgb="FF7F7F7F"/>
        <rFont val="Calibri"/>
        <family val="2"/>
        <scheme val="minor"/>
      </rPr>
      <t>Instructions</t>
    </r>
    <r>
      <rPr>
        <i/>
        <sz val="11"/>
        <color rgb="FF7F7F7F"/>
        <rFont val="Calibri"/>
        <family val="2"/>
        <scheme val="minor"/>
      </rPr>
      <t xml:space="preserve"> Tab for Instructions</t>
    </r>
  </si>
  <si>
    <t>Event Name:</t>
  </si>
  <si>
    <t>Event Date:</t>
  </si>
  <si>
    <t>Number of Events Requested:</t>
  </si>
  <si>
    <r>
      <t xml:space="preserve">***To Student Organizations: Only fill in cells with </t>
    </r>
    <r>
      <rPr>
        <i/>
        <u/>
        <sz val="14"/>
        <color rgb="FFFF0000"/>
        <rFont val="Calibri"/>
        <family val="2"/>
        <scheme val="minor"/>
      </rPr>
      <t>YELLOW</t>
    </r>
    <r>
      <rPr>
        <b/>
        <sz val="14"/>
        <color rgb="FFFF0000"/>
        <rFont val="Calibri"/>
        <family val="2"/>
        <scheme val="minor"/>
      </rPr>
      <t xml:space="preserve"> backgrounds. Any other modifications to this form will void your request.***</t>
    </r>
  </si>
  <si>
    <t>Summary</t>
  </si>
  <si>
    <t>Requested</t>
  </si>
  <si>
    <t>Allocated</t>
  </si>
  <si>
    <t>Subtotal</t>
  </si>
  <si>
    <t>OTHER 3</t>
  </si>
  <si>
    <t>OTHER 5</t>
  </si>
  <si>
    <t>N/A</t>
  </si>
  <si>
    <r>
      <t>Description of the Item(s) requested and how it/they impact(s) the student body (</t>
    </r>
    <r>
      <rPr>
        <b/>
        <sz val="11"/>
        <color rgb="FFFF0000"/>
        <rFont val="Calibri"/>
        <family val="2"/>
        <scheme val="minor"/>
      </rPr>
      <t>MANDATORY</t>
    </r>
    <r>
      <rPr>
        <b/>
        <sz val="11"/>
        <color theme="1"/>
        <rFont val="Calibri"/>
        <family val="2"/>
        <scheme val="minor"/>
      </rPr>
      <t>):</t>
    </r>
  </si>
  <si>
    <t>•</t>
  </si>
  <si>
    <t>o</t>
  </si>
  <si>
    <t>Eight (8) events per fiscal year</t>
  </si>
  <si>
    <t>§</t>
  </si>
  <si>
    <t>More than the requested amount by the RSO</t>
  </si>
  <si>
    <t>Trophies &amp; awards</t>
  </si>
  <si>
    <t>Projects, Events, Items, or Services provided by SG or USF at no charge to the RSO</t>
  </si>
  <si>
    <t>Requests that do not fall under these standards shall be considered on a case by case basis</t>
  </si>
  <si>
    <t>Event Allocation Standards</t>
  </si>
  <si>
    <r>
      <rPr>
        <b/>
        <sz val="11"/>
        <color theme="1"/>
        <rFont val="Calibri"/>
        <family val="2"/>
        <scheme val="minor"/>
      </rPr>
      <t xml:space="preserve">$4.00 per student </t>
    </r>
    <r>
      <rPr>
        <sz val="11"/>
        <color theme="1"/>
        <rFont val="Calibri"/>
        <family val="2"/>
        <scheme val="minor"/>
      </rPr>
      <t>attendee for the first 200 ($800)</t>
    </r>
  </si>
  <si>
    <r>
      <rPr>
        <b/>
        <sz val="11"/>
        <color theme="1"/>
        <rFont val="Calibri"/>
        <family val="2"/>
        <scheme val="minor"/>
      </rPr>
      <t>$2.00 per student</t>
    </r>
    <r>
      <rPr>
        <sz val="11"/>
        <color theme="1"/>
        <rFont val="Calibri"/>
        <family val="2"/>
        <scheme val="minor"/>
      </rPr>
      <t xml:space="preserve"> attendee for the next 200 (additional $400)</t>
    </r>
  </si>
  <si>
    <r>
      <t xml:space="preserve">A total cap of </t>
    </r>
    <r>
      <rPr>
        <b/>
        <sz val="11"/>
        <color theme="1"/>
        <rFont val="Calibri"/>
        <family val="2"/>
        <scheme val="minor"/>
      </rPr>
      <t>$1,200 per event</t>
    </r>
  </si>
  <si>
    <r>
      <rPr>
        <b/>
        <sz val="11"/>
        <color theme="1"/>
        <rFont val="Calibri"/>
        <family val="2"/>
        <scheme val="minor"/>
      </rPr>
      <t xml:space="preserve">$1.00 per student </t>
    </r>
    <r>
      <rPr>
        <sz val="11"/>
        <color theme="1"/>
        <rFont val="Calibri"/>
        <family val="2"/>
        <scheme val="minor"/>
      </rPr>
      <t>attendee for one (1) reoccurring set of events</t>
    </r>
  </si>
  <si>
    <r>
      <t xml:space="preserve">A total cap of </t>
    </r>
    <r>
      <rPr>
        <b/>
        <sz val="11"/>
        <color theme="1"/>
        <rFont val="Calibri"/>
        <family val="2"/>
        <scheme val="minor"/>
      </rPr>
      <t>$500 per fiscal year</t>
    </r>
  </si>
  <si>
    <t>These funds may be expended flexibly on:</t>
  </si>
  <si>
    <t>Food, utensils, paperware, and plasticware</t>
  </si>
  <si>
    <t>Spatulas and barbeque items</t>
  </si>
  <si>
    <t>Arts/crafts supplies and decorations</t>
  </si>
  <si>
    <t>Speaker/performer fees and honorariums</t>
  </si>
  <si>
    <t>Room setup and EMS charges (if not available for free)</t>
  </si>
  <si>
    <t>Riverfront Park activities</t>
  </si>
  <si>
    <t>Giveaways (first-come, first-serve)</t>
  </si>
  <si>
    <t>Board games, video games</t>
  </si>
  <si>
    <t>Other event-related materials</t>
  </si>
  <si>
    <r>
      <t xml:space="preserve">National Dues (to affiliate with national org) – </t>
    </r>
    <r>
      <rPr>
        <b/>
        <sz val="11"/>
        <color theme="1"/>
        <rFont val="Calibri"/>
        <family val="2"/>
        <scheme val="minor"/>
      </rPr>
      <t>$250 per fiscal year</t>
    </r>
  </si>
  <si>
    <r>
      <t xml:space="preserve">Instructors (provide coaching/training throughout the year) – </t>
    </r>
    <r>
      <rPr>
        <b/>
        <sz val="11"/>
        <color theme="1"/>
        <rFont val="Calibri"/>
        <family val="2"/>
        <scheme val="minor"/>
      </rPr>
      <t>$1,500 per fiscal year</t>
    </r>
  </si>
  <si>
    <r>
      <t xml:space="preserve">Promotional Items – </t>
    </r>
    <r>
      <rPr>
        <b/>
        <sz val="11"/>
        <color theme="1"/>
        <rFont val="Calibri"/>
        <family val="2"/>
        <scheme val="minor"/>
      </rPr>
      <t>$5 per item</t>
    </r>
    <r>
      <rPr>
        <sz val="11"/>
        <color theme="1"/>
        <rFont val="Calibri"/>
        <family val="2"/>
        <scheme val="minor"/>
      </rPr>
      <t>, up to</t>
    </r>
    <r>
      <rPr>
        <b/>
        <sz val="11"/>
        <color theme="1"/>
        <rFont val="Calibri"/>
        <family val="2"/>
        <scheme val="minor"/>
      </rPr>
      <t xml:space="preserve"> $500 per fiscal year</t>
    </r>
  </si>
  <si>
    <r>
      <t>Publications –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$10 per publication</t>
    </r>
    <r>
      <rPr>
        <sz val="11"/>
        <color theme="1"/>
        <rFont val="Calibri"/>
        <family val="2"/>
        <scheme val="minor"/>
      </rPr>
      <t xml:space="preserve">, up to </t>
    </r>
    <r>
      <rPr>
        <b/>
        <sz val="11"/>
        <color theme="1"/>
        <rFont val="Calibri"/>
        <family val="2"/>
        <scheme val="minor"/>
      </rPr>
      <t>$1,500 per fiscal year</t>
    </r>
  </si>
  <si>
    <r>
      <t xml:space="preserve">Cultural Wear/Costumes – </t>
    </r>
    <r>
      <rPr>
        <b/>
        <sz val="11"/>
        <color theme="1"/>
        <rFont val="Calibri"/>
        <family val="2"/>
        <scheme val="minor"/>
      </rPr>
      <t>$250 per fiscal year</t>
    </r>
  </si>
  <si>
    <t>A capital asset is a single item worth more than $1,000, which must be stored on-campus.</t>
  </si>
  <si>
    <t>Whether the asset effectively provides additional activities or services to students</t>
  </si>
  <si>
    <t>Whether the asset effectively furthers the mission of the RSO</t>
  </si>
  <si>
    <t>Whether the RSO and SBS can effectively purchase and inventory the asset</t>
  </si>
  <si>
    <r>
      <t xml:space="preserve">Before submitting an application, your Student Organization </t>
    </r>
    <r>
      <rPr>
        <b/>
        <i/>
        <u/>
        <sz val="11"/>
        <color theme="1"/>
        <rFont val="Calibri"/>
        <family val="2"/>
        <scheme val="minor"/>
      </rPr>
      <t>MUST:</t>
    </r>
  </si>
  <si>
    <t>Be active with the Center for Leadership and Civic Engagement (CLCE) for at least 14 weeks</t>
  </si>
  <si>
    <t>Have at least 10 student members, and at least 1 student financial officer</t>
  </si>
  <si>
    <t>Overhead (6%)</t>
  </si>
  <si>
    <t>Requested Event Food/Materials</t>
  </si>
  <si>
    <t>REQUESTED</t>
  </si>
  <si>
    <t>ALLOCATED</t>
  </si>
  <si>
    <r>
      <t xml:space="preserve">***To ASRC: Only modify cells with </t>
    </r>
    <r>
      <rPr>
        <i/>
        <u/>
        <sz val="14"/>
        <color rgb="FF0000CC"/>
        <rFont val="Calibri"/>
        <family val="2"/>
        <scheme val="minor"/>
      </rPr>
      <t>BLUE</t>
    </r>
    <r>
      <rPr>
        <b/>
        <sz val="14"/>
        <color rgb="FF0000CC"/>
        <rFont val="Calibri"/>
        <family val="2"/>
        <scheme val="minor"/>
      </rPr>
      <t xml:space="preserve"> backgrounds.  The other cells are formula driven and auto-calculate.***</t>
    </r>
  </si>
  <si>
    <t>*** To Student Organizations: This is the sheet where you input the documentation for your past events to show ASRC your attendance.***</t>
  </si>
  <si>
    <t>Past Event</t>
  </si>
  <si>
    <t>Date</t>
  </si>
  <si>
    <t>Attendance #</t>
  </si>
  <si>
    <t>Event</t>
  </si>
  <si>
    <t>Doc Attnd</t>
  </si>
  <si>
    <t>Rqst Attnd</t>
  </si>
  <si>
    <t>Input</t>
  </si>
  <si>
    <t>Processing</t>
  </si>
  <si>
    <t>Output</t>
  </si>
  <si>
    <t>Rqst Rank</t>
  </si>
  <si>
    <t>Doc Match</t>
  </si>
  <si>
    <t>X</t>
  </si>
  <si>
    <t>O</t>
  </si>
  <si>
    <t>Request</t>
  </si>
  <si>
    <t>Allocation</t>
  </si>
  <si>
    <t>Event Attendance Calculator</t>
  </si>
  <si>
    <t>Instructions:</t>
  </si>
  <si>
    <t>Please Refer Below for Detailed Instructions</t>
  </si>
  <si>
    <r>
      <t xml:space="preserve">The past event name/description does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have to match a requested event for this Fiscal Year.</t>
    </r>
  </si>
  <si>
    <r>
      <t xml:space="preserve">Determine how many </t>
    </r>
    <r>
      <rPr>
        <b/>
        <sz val="11"/>
        <color theme="1"/>
        <rFont val="Calibri"/>
        <family val="2"/>
        <scheme val="minor"/>
      </rPr>
      <t>USF students</t>
    </r>
    <r>
      <rPr>
        <sz val="11"/>
        <color theme="1"/>
        <rFont val="Calibri"/>
        <family val="2"/>
        <scheme val="minor"/>
      </rPr>
      <t xml:space="preserve"> attended the past event(s), based on your documentation.</t>
    </r>
  </si>
  <si>
    <r>
      <t xml:space="preserve">Type in the name and date of the past event.  The order does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matter.</t>
    </r>
  </si>
  <si>
    <r>
      <t>Type in your attendance number under "</t>
    </r>
    <r>
      <rPr>
        <i/>
        <sz val="11"/>
        <color theme="1"/>
        <rFont val="Calibri"/>
        <family val="2"/>
        <scheme val="minor"/>
      </rPr>
      <t>Attendance #</t>
    </r>
    <r>
      <rPr>
        <sz val="11"/>
        <color theme="1"/>
        <rFont val="Calibri"/>
        <family val="2"/>
        <scheme val="minor"/>
      </rPr>
      <t>" for your past event.</t>
    </r>
  </si>
  <si>
    <r>
      <t xml:space="preserve">Save your documentation and </t>
    </r>
    <r>
      <rPr>
        <b/>
        <sz val="11"/>
        <color theme="1"/>
        <rFont val="Calibri"/>
        <family val="2"/>
        <scheme val="minor"/>
      </rPr>
      <t>attach it</t>
    </r>
    <r>
      <rPr>
        <sz val="11"/>
        <color theme="1"/>
        <rFont val="Calibri"/>
        <family val="2"/>
        <scheme val="minor"/>
      </rPr>
      <t xml:space="preserve"> when you submit your budget.</t>
    </r>
  </si>
  <si>
    <r>
      <t xml:space="preserve">You </t>
    </r>
    <r>
      <rPr>
        <b/>
        <i/>
        <sz val="11"/>
        <color theme="1"/>
        <rFont val="Calibri"/>
        <family val="2"/>
        <scheme val="minor"/>
      </rPr>
      <t>CAN</t>
    </r>
    <r>
      <rPr>
        <sz val="11"/>
        <color theme="1"/>
        <rFont val="Calibri"/>
        <family val="2"/>
        <scheme val="minor"/>
      </rPr>
      <t xml:space="preserve"> use multiple documentation for the same event.  ASRC will go with the biggest number.</t>
    </r>
  </si>
  <si>
    <t>Please ensure everything is properly attached; this will save time when reviewing your budget.</t>
  </si>
  <si>
    <t>Check**</t>
  </si>
  <si>
    <t>Be open to all USF students in its membership and officer positions, without fees or dues</t>
  </si>
  <si>
    <r>
      <t xml:space="preserve">This application is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homecoming events or travel.  You can access those forms at the link below:</t>
    </r>
  </si>
  <si>
    <t>Print and turn in a paper copy in Student Business Services, located in MSC4300</t>
  </si>
  <si>
    <r>
      <t xml:space="preserve">For questions, contact Student Business Services at </t>
    </r>
    <r>
      <rPr>
        <b/>
        <sz val="11"/>
        <color theme="1"/>
        <rFont val="Calibri"/>
        <family val="2"/>
        <scheme val="minor"/>
      </rPr>
      <t>(813) 974-7100</t>
    </r>
    <r>
      <rPr>
        <sz val="11"/>
        <color theme="1"/>
        <rFont val="Calibri"/>
        <family val="2"/>
        <scheme val="minor"/>
      </rPr>
      <t xml:space="preserve">, or walk-in to </t>
    </r>
    <r>
      <rPr>
        <b/>
        <sz val="11"/>
        <color theme="1"/>
        <rFont val="Calibri"/>
        <family val="2"/>
        <scheme val="minor"/>
      </rPr>
      <t>MSC4300</t>
    </r>
    <r>
      <rPr>
        <sz val="11"/>
        <color theme="1"/>
        <rFont val="Calibri"/>
        <family val="2"/>
        <scheme val="minor"/>
      </rPr>
      <t xml:space="preserve"> during the day.</t>
    </r>
  </si>
  <si>
    <t>Date Submitted:</t>
  </si>
  <si>
    <t>Files</t>
  </si>
  <si>
    <t>Use intuitive file names so ASRC knows what you're talking about. (Eg: Spring Social 1, Fall Social 1)</t>
  </si>
  <si>
    <t>Event-Nonspecific Allocation Standards (Other)</t>
  </si>
  <si>
    <t>Capital Assets (Other)</t>
  </si>
  <si>
    <t>Item Category</t>
  </si>
  <si>
    <t>Promo Items</t>
  </si>
  <si>
    <t>Publications</t>
  </si>
  <si>
    <t>Nat. Dues</t>
  </si>
  <si>
    <t>Instructors</t>
  </si>
  <si>
    <t>Attire</t>
  </si>
  <si>
    <t>Cap. Assets</t>
  </si>
  <si>
    <t>Category</t>
  </si>
  <si>
    <t>Cat. Cap</t>
  </si>
  <si>
    <t>Personal Items</t>
  </si>
  <si>
    <r>
      <t xml:space="preserve">The RSO provides at minimum </t>
    </r>
    <r>
      <rPr>
        <b/>
        <sz val="11"/>
        <color theme="1"/>
        <rFont val="Calibri"/>
        <family val="2"/>
        <scheme val="minor"/>
      </rPr>
      <t>two (2) quotes</t>
    </r>
    <r>
      <rPr>
        <sz val="11"/>
        <color theme="1"/>
        <rFont val="Calibri"/>
        <family val="2"/>
        <scheme val="minor"/>
      </rPr>
      <t xml:space="preserve"> with specific prices</t>
    </r>
  </si>
  <si>
    <r>
      <t xml:space="preserve">The RSO provides a </t>
    </r>
    <r>
      <rPr>
        <i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rationale</t>
    </r>
    <r>
      <rPr>
        <sz val="11"/>
        <color theme="1"/>
        <rFont val="Calibri"/>
        <family val="2"/>
        <scheme val="minor"/>
      </rPr>
      <t xml:space="preserve"> for the asset and its cost</t>
    </r>
  </si>
  <si>
    <r>
      <rPr>
        <b/>
        <sz val="11"/>
        <color theme="1"/>
        <rFont val="Calibri"/>
        <family val="2"/>
        <scheme val="minor"/>
      </rPr>
      <t>One (1) set</t>
    </r>
    <r>
      <rPr>
        <sz val="11"/>
        <color theme="1"/>
        <rFont val="Calibri"/>
        <family val="2"/>
        <scheme val="minor"/>
      </rPr>
      <t xml:space="preserve"> of Reoccurring Events, to count as one (1) of the RSO’s eight (8) events</t>
    </r>
  </si>
  <si>
    <t>Splitter</t>
  </si>
  <si>
    <t>Not Approved</t>
  </si>
  <si>
    <t>Yes/No</t>
  </si>
  <si>
    <t>X/O</t>
  </si>
  <si>
    <t>Cap/Item</t>
  </si>
  <si>
    <t>*** To Student Organizations: This is the sheet where you input your requests for things like shirts, promo items, publications, cultural wear, and capital assets.***</t>
  </si>
  <si>
    <r>
      <t xml:space="preserve">Type in a file name or reference under </t>
    </r>
    <r>
      <rPr>
        <i/>
        <sz val="11"/>
        <color theme="1"/>
        <rFont val="Calibri"/>
        <family val="2"/>
        <scheme val="minor"/>
      </rPr>
      <t>"Files"</t>
    </r>
    <r>
      <rPr>
        <sz val="11"/>
        <color theme="1"/>
        <rFont val="Calibri"/>
        <family val="2"/>
        <scheme val="minor"/>
      </rPr>
      <t xml:space="preserve"> for your past event.</t>
    </r>
  </si>
  <si>
    <t xml:space="preserve"> </t>
  </si>
  <si>
    <t>Total Org Cap</t>
  </si>
  <si>
    <t>Item Requested:</t>
  </si>
  <si>
    <r>
      <t xml:space="preserve">More than </t>
    </r>
    <r>
      <rPr>
        <b/>
        <sz val="11"/>
        <color theme="1"/>
        <rFont val="Calibri"/>
        <family val="2"/>
        <scheme val="minor"/>
      </rPr>
      <t>$45,000</t>
    </r>
    <r>
      <rPr>
        <sz val="11"/>
        <color theme="1"/>
        <rFont val="Calibri"/>
        <family val="2"/>
        <scheme val="minor"/>
      </rPr>
      <t xml:space="preserve"> total per RSO per fiscal year</t>
    </r>
  </si>
  <si>
    <t>If you don't receive a submission confirmation email, double-check the email address and resubmit</t>
  </si>
  <si>
    <t>For long, multi-day events, use a different Event tab for each day of the event.</t>
  </si>
  <si>
    <t>If you are uncertain regarding the location and date of the event, please provide your best guess.</t>
  </si>
  <si>
    <r>
      <t xml:space="preserve">Only fill out the the highlighted </t>
    </r>
    <r>
      <rPr>
        <b/>
        <sz val="11"/>
        <color theme="1"/>
        <rFont val="Calibri"/>
        <family val="2"/>
        <scheme val="minor"/>
      </rPr>
      <t xml:space="preserve">yellow </t>
    </r>
    <r>
      <rPr>
        <sz val="11"/>
        <color theme="1"/>
        <rFont val="Calibri"/>
        <family val="2"/>
        <scheme val="minor"/>
      </rPr>
      <t>cells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Changes to other cells could </t>
    </r>
    <r>
      <rPr>
        <b/>
        <sz val="11"/>
        <color theme="1"/>
        <rFont val="Calibri"/>
        <family val="2"/>
        <scheme val="minor"/>
      </rPr>
      <t>void</t>
    </r>
    <r>
      <rPr>
        <sz val="11"/>
        <color theme="1"/>
        <rFont val="Calibri"/>
        <family val="2"/>
        <scheme val="minor"/>
      </rPr>
      <t xml:space="preserve"> this annual budget request.</t>
    </r>
  </si>
  <si>
    <r>
      <t xml:space="preserve">Example: "Misc. Materials" </t>
    </r>
    <r>
      <rPr>
        <i/>
        <sz val="11"/>
        <color theme="1"/>
        <rFont val="Calibri"/>
        <family val="2"/>
        <scheme val="minor"/>
      </rPr>
      <t>(Too little detail, may be zero-funded)</t>
    </r>
  </si>
  <si>
    <r>
      <t xml:space="preserve">Example: "Bamboo Skewers" </t>
    </r>
    <r>
      <rPr>
        <i/>
        <sz val="11"/>
        <color theme="1"/>
        <rFont val="Calibri"/>
        <family val="2"/>
        <scheme val="minor"/>
      </rPr>
      <t>(Just right)</t>
    </r>
  </si>
  <si>
    <t>Use as many "Other" sections as you need; only put one (1) request per section.</t>
  </si>
  <si>
    <t>For regular (weekly/biweekly/monthly/etc.) recurring events, fill in the "Recurring Event" tab.</t>
  </si>
  <si>
    <t>Series Name:</t>
  </si>
  <si>
    <t>RECURRING EVENT SERIES</t>
  </si>
  <si>
    <t>Recurring</t>
  </si>
  <si>
    <t>Funding Guidelines</t>
  </si>
  <si>
    <t>Multi-day events count as separate events per day</t>
  </si>
  <si>
    <r>
      <t xml:space="preserve">Allocate for up to </t>
    </r>
    <r>
      <rPr>
        <b/>
        <sz val="11"/>
        <color theme="1"/>
        <rFont val="Calibri"/>
        <family val="2"/>
        <scheme val="minor"/>
      </rPr>
      <t>two (2) times</t>
    </r>
    <r>
      <rPr>
        <sz val="11"/>
        <color theme="1"/>
        <rFont val="Calibri"/>
        <family val="2"/>
        <scheme val="minor"/>
      </rPr>
      <t xml:space="preserve"> the documented attendance</t>
    </r>
  </si>
  <si>
    <t>If multiple forms of documentation are provided, use the record with the largest number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</si>
  <si>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use any submitted documentation to reduce an allocation</t>
    </r>
  </si>
  <si>
    <r>
      <t xml:space="preserve">A committee member provides at minimum </t>
    </r>
    <r>
      <rPr>
        <b/>
        <sz val="11"/>
        <color theme="1"/>
        <rFont val="Calibri"/>
        <family val="2"/>
        <scheme val="minor"/>
      </rPr>
      <t>one (1)</t>
    </r>
    <r>
      <rPr>
        <sz val="11"/>
        <color theme="1"/>
        <rFont val="Calibri"/>
        <family val="2"/>
        <scheme val="minor"/>
      </rPr>
      <t xml:space="preserve"> additional quote</t>
    </r>
  </si>
  <si>
    <r>
      <t xml:space="preserve">The Committee, upon approving the capital asset, shall allocate for a </t>
    </r>
    <r>
      <rPr>
        <b/>
        <sz val="11"/>
        <color theme="1"/>
        <rFont val="Calibri"/>
        <family val="2"/>
        <scheme val="minor"/>
      </rPr>
      <t>75% subsidy</t>
    </r>
    <r>
      <rPr>
        <sz val="11"/>
        <color theme="1"/>
        <rFont val="Calibri"/>
        <family val="2"/>
        <scheme val="minor"/>
      </rPr>
      <t xml:space="preserve"> of the asset cost, up to </t>
    </r>
    <r>
      <rPr>
        <b/>
        <sz val="11"/>
        <color theme="1"/>
        <rFont val="Calibri"/>
        <family val="2"/>
        <scheme val="minor"/>
      </rPr>
      <t>$2,000</t>
    </r>
    <r>
      <rPr>
        <sz val="11"/>
        <color theme="1"/>
        <rFont val="Calibri"/>
        <family val="2"/>
        <scheme val="minor"/>
      </rPr>
      <t xml:space="preserve"> per fiscal year.</t>
    </r>
  </si>
  <si>
    <t>The Committee, in reviewing capital asset request amounts, shall ensure that:</t>
  </si>
  <si>
    <t>The Committee shall consider capital asset requests on a case by case basis, and shall consider:</t>
  </si>
  <si>
    <r>
      <t xml:space="preserve">The Committee shall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allocate for:</t>
    </r>
  </si>
  <si>
    <r>
      <t xml:space="preserve">The Committee shall </t>
    </r>
    <r>
      <rPr>
        <b/>
        <sz val="11"/>
        <color theme="1"/>
        <rFont val="Calibri"/>
        <family val="2"/>
        <scheme val="minor"/>
      </rPr>
      <t>require</t>
    </r>
    <r>
      <rPr>
        <sz val="11"/>
        <color theme="1"/>
        <rFont val="Calibri"/>
        <family val="2"/>
        <scheme val="minor"/>
      </rPr>
      <t xml:space="preserve"> attendance documentation to provide funding.</t>
    </r>
  </si>
  <si>
    <t>The Committee shall allocate for up to:</t>
  </si>
  <si>
    <t>Official Organization Name:</t>
  </si>
  <si>
    <t>COMMITTEE USE ONLY</t>
  </si>
  <si>
    <t>TOTAL ALLOCATION</t>
  </si>
  <si>
    <t>Description/Purpose/Mission of Organization:</t>
  </si>
  <si>
    <t>1st Contact Name:</t>
  </si>
  <si>
    <t>2nd Contact Name:</t>
  </si>
  <si>
    <t>1st Contact Email:</t>
  </si>
  <si>
    <t>1st Contact Phone:</t>
  </si>
  <si>
    <t>2nd Contact Email:</t>
  </si>
  <si>
    <t>2nd Contact Phone:</t>
  </si>
  <si>
    <r>
      <t xml:space="preserve">Description and Purpose of Event </t>
    </r>
    <r>
      <rPr>
        <b/>
        <sz val="11"/>
        <color rgb="FFFF0000"/>
        <rFont val="Calibri"/>
        <family val="2"/>
        <scheme val="minor"/>
      </rPr>
      <t>(MANDATORY)</t>
    </r>
  </si>
  <si>
    <r>
      <t>How does this event series serve towards student community-building?</t>
    </r>
    <r>
      <rPr>
        <b/>
        <sz val="11"/>
        <color rgb="FFFF0000"/>
        <rFont val="Calibri"/>
        <family val="2"/>
        <scheme val="minor"/>
      </rPr>
      <t xml:space="preserve"> (MANDATORY)</t>
    </r>
  </si>
  <si>
    <r>
      <t xml:space="preserve">How does this event impact the student body? </t>
    </r>
    <r>
      <rPr>
        <b/>
        <sz val="11"/>
        <color rgb="FFFF0000"/>
        <rFont val="Calibri"/>
        <family val="2"/>
        <scheme val="minor"/>
      </rPr>
      <t>(MANDATORY)</t>
    </r>
  </si>
  <si>
    <r>
      <t xml:space="preserve">Description and Purpose of Event: </t>
    </r>
    <r>
      <rPr>
        <b/>
        <sz val="11"/>
        <color rgb="FFFF0000"/>
        <rFont val="Calibri"/>
        <family val="2"/>
        <scheme val="minor"/>
      </rPr>
      <t>(MANDATORY)</t>
    </r>
  </si>
  <si>
    <t>Event Location:</t>
  </si>
  <si>
    <t>Eligible for Funding?</t>
  </si>
  <si>
    <t>NO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</si>
  <si>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request for shirts, promo items, capital assets, or publications under the </t>
    </r>
    <r>
      <rPr>
        <b/>
        <i/>
        <sz val="11"/>
        <color theme="1"/>
        <rFont val="Calibri"/>
        <family val="2"/>
        <scheme val="minor"/>
      </rPr>
      <t xml:space="preserve">Event </t>
    </r>
    <r>
      <rPr>
        <sz val="11"/>
        <color theme="1"/>
        <rFont val="Calibri"/>
        <family val="2"/>
        <scheme val="minor"/>
      </rPr>
      <t>tabs.</t>
    </r>
  </si>
  <si>
    <t>Order</t>
  </si>
  <si>
    <t>Values</t>
  </si>
  <si>
    <t>EVENT SUBTOTAL</t>
  </si>
  <si>
    <t>TOP 8 EVENTS</t>
  </si>
  <si>
    <t>OTHER</t>
  </si>
  <si>
    <t>Check</t>
  </si>
  <si>
    <t>Allocated*</t>
  </si>
  <si>
    <t>Req. Raw</t>
  </si>
  <si>
    <t>Alloc. Raw</t>
  </si>
  <si>
    <t>Difference</t>
  </si>
  <si>
    <t>Previous</t>
  </si>
  <si>
    <t>Rem. Cap</t>
  </si>
  <si>
    <t>Alloc. Pros</t>
  </si>
  <si>
    <r>
      <t xml:space="preserve">Please provide a </t>
    </r>
    <r>
      <rPr>
        <i/>
        <sz val="11"/>
        <color theme="1"/>
        <rFont val="Calibri"/>
        <family val="2"/>
        <scheme val="minor"/>
      </rPr>
      <t>reasonable</t>
    </r>
    <r>
      <rPr>
        <sz val="11"/>
        <color theme="1"/>
        <rFont val="Calibri"/>
        <family val="2"/>
        <scheme val="minor"/>
      </rPr>
      <t xml:space="preserve"> amount of detail for requested items.  Use as many rows as needed.</t>
    </r>
  </si>
  <si>
    <t>Other spreadsheet programs can cause compatibility issues with the formulae</t>
  </si>
  <si>
    <t>Computers are available at the USF Library and at SG Computer Services</t>
  </si>
  <si>
    <t>2) All applications must be typed and submitted as excel files (no pdf)</t>
  </si>
  <si>
    <t>Eligibility (X/O)</t>
  </si>
  <si>
    <t>Reviewed #</t>
  </si>
  <si>
    <r>
      <t xml:space="preserve">How does this event series impact the student body? </t>
    </r>
    <r>
      <rPr>
        <b/>
        <sz val="11"/>
        <color rgb="FFFF0000"/>
        <rFont val="Calibri"/>
        <family val="2"/>
        <scheme val="minor"/>
      </rPr>
      <t>(MANDATORY)</t>
    </r>
  </si>
  <si>
    <t>Cap</t>
  </si>
  <si>
    <t>Other Caps</t>
  </si>
  <si>
    <t>Amount</t>
  </si>
  <si>
    <t>Per Event Cap</t>
  </si>
  <si>
    <t>Recurring Cap</t>
  </si>
  <si>
    <t>Use as many tabs as you need; only put one (1) event per Event tab (for recurring events - see below)</t>
  </si>
  <si>
    <t># of Events:</t>
  </si>
  <si>
    <t>Reviewer Comments:</t>
  </si>
  <si>
    <t>OTHER 6</t>
  </si>
  <si>
    <t>Tabling</t>
  </si>
  <si>
    <t>ATTEND A MANDATORY WORKSHOP PRIOR TO SUBMISSION</t>
  </si>
  <si>
    <t>2019-2020 ANNUAL BUDGET APPLICATION</t>
  </si>
  <si>
    <t>If no documentation is provided, fund for up to 75 attendees</t>
  </si>
  <si>
    <t>General Body Meetings</t>
  </si>
  <si>
    <r>
      <t>Tabling –</t>
    </r>
    <r>
      <rPr>
        <b/>
        <sz val="11"/>
        <color theme="1"/>
        <rFont val="Calibri"/>
        <family val="2"/>
        <scheme val="minor"/>
      </rPr>
      <t xml:space="preserve"> $50 per fiscal year</t>
    </r>
  </si>
  <si>
    <t>Total Amount</t>
  </si>
  <si>
    <t>1.)</t>
  </si>
  <si>
    <t>2.)</t>
  </si>
  <si>
    <t>3.)</t>
  </si>
  <si>
    <r>
      <t xml:space="preserve">Complete this Application in </t>
    </r>
    <r>
      <rPr>
        <i/>
        <sz val="11"/>
        <color theme="1"/>
        <rFont val="Calibri"/>
        <family val="2"/>
        <scheme val="minor"/>
      </rPr>
      <t>Microsoft® Office Excel 2007 or later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 </t>
    </r>
    <r>
      <rPr>
        <i/>
        <sz val="11"/>
        <color theme="1"/>
        <rFont val="Calibri"/>
        <family val="2"/>
        <scheme val="minor"/>
      </rPr>
      <t>Google Sheets</t>
    </r>
  </si>
  <si>
    <t>Refer to the following documents for budget preparation:</t>
  </si>
  <si>
    <t>4.)</t>
  </si>
  <si>
    <t>5.)</t>
  </si>
  <si>
    <t>6.)</t>
  </si>
  <si>
    <t>SG Statutes - Title 8 Proviso (click link)</t>
  </si>
  <si>
    <t xml:space="preserve">• </t>
  </si>
  <si>
    <t>ASRC Student Organization Standards (click link)</t>
  </si>
  <si>
    <r>
      <t xml:space="preserve">Notate your biggest events since </t>
    </r>
    <r>
      <rPr>
        <b/>
        <i/>
        <sz val="11"/>
        <color theme="1"/>
        <rFont val="Calibri"/>
        <family val="2"/>
        <scheme val="minor"/>
      </rPr>
      <t>January 1, 2018</t>
    </r>
    <r>
      <rPr>
        <sz val="11"/>
        <color theme="1"/>
        <rFont val="Calibri"/>
        <family val="2"/>
        <scheme val="minor"/>
      </rPr>
      <t xml:space="preserve"> where you can show that </t>
    </r>
    <r>
      <rPr>
        <b/>
        <sz val="11"/>
        <color theme="1"/>
        <rFont val="Calibri"/>
        <family val="2"/>
        <scheme val="minor"/>
      </rPr>
      <t>USF students</t>
    </r>
    <r>
      <rPr>
        <sz val="11"/>
        <color theme="1"/>
        <rFont val="Calibri"/>
        <family val="2"/>
        <scheme val="minor"/>
      </rPr>
      <t xml:space="preserve"> attended your event.</t>
    </r>
  </si>
  <si>
    <r>
      <t xml:space="preserve">This can be </t>
    </r>
    <r>
      <rPr>
        <b/>
        <sz val="11"/>
        <color theme="1"/>
        <rFont val="Calibri"/>
        <family val="2"/>
        <scheme val="minor"/>
      </rPr>
      <t>via</t>
    </r>
    <r>
      <rPr>
        <sz val="11"/>
        <color theme="1"/>
        <rFont val="Calibri"/>
        <family val="2"/>
        <scheme val="minor"/>
      </rPr>
      <t xml:space="preserve"> a </t>
    </r>
    <r>
      <rPr>
        <i/>
        <sz val="11"/>
        <color theme="1"/>
        <rFont val="Calibri"/>
        <family val="2"/>
        <scheme val="minor"/>
      </rPr>
      <t>sign-in sheet, swipe card, or receipts.</t>
    </r>
  </si>
  <si>
    <t xml:space="preserve"> Your fellow students on the Activity and Service Recommendation Committee (ASRC) will review the documentation you submit.</t>
  </si>
  <si>
    <r>
      <t xml:space="preserve">If no documentation is provided, your events will </t>
    </r>
    <r>
      <rPr>
        <b/>
        <i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be funded up to 75</t>
    </r>
    <r>
      <rPr>
        <b/>
        <sz val="11"/>
        <color theme="1"/>
        <rFont val="Calibri"/>
        <family val="2"/>
        <scheme val="minor"/>
      </rPr>
      <t xml:space="preserve"> students.</t>
    </r>
  </si>
  <si>
    <t>Please Refer to Instructions Tab for Instructions</t>
  </si>
  <si>
    <t>SUMMARY TAB</t>
  </si>
  <si>
    <r>
      <rPr>
        <b/>
        <sz val="11"/>
        <rFont val="Calibri"/>
        <family val="2"/>
        <scheme val="minor"/>
      </rPr>
      <t xml:space="preserve"># of Attendees: </t>
    </r>
    <r>
      <rPr>
        <b/>
        <sz val="11"/>
        <color rgb="FFFF0000"/>
        <rFont val="Calibri"/>
        <family val="2"/>
        <scheme val="minor"/>
      </rPr>
      <t>(MANDATORY)</t>
    </r>
  </si>
  <si>
    <r>
      <t xml:space="preserve">In the </t>
    </r>
    <r>
      <rPr>
        <b/>
        <i/>
        <sz val="11"/>
        <color theme="1"/>
        <rFont val="Calibri"/>
        <family val="2"/>
        <scheme val="minor"/>
      </rPr>
      <t xml:space="preserve">E1 </t>
    </r>
    <r>
      <rPr>
        <sz val="11"/>
        <color theme="1"/>
        <rFont val="Calibri"/>
        <family val="2"/>
        <scheme val="minor"/>
      </rPr>
      <t>through</t>
    </r>
    <r>
      <rPr>
        <b/>
        <i/>
        <sz val="11"/>
        <color theme="1"/>
        <rFont val="Calibri"/>
        <family val="2"/>
        <scheme val="minor"/>
      </rPr>
      <t xml:space="preserve"> E10</t>
    </r>
    <r>
      <rPr>
        <sz val="11"/>
        <color theme="1"/>
        <rFont val="Calibri"/>
        <family val="2"/>
        <scheme val="minor"/>
      </rPr>
      <t xml:space="preserve"> tabs, please provide information for </t>
    </r>
    <r>
      <rPr>
        <b/>
        <i/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requested event by filling in the highlighted </t>
    </r>
    <r>
      <rPr>
        <b/>
        <sz val="11"/>
        <color theme="1"/>
        <rFont val="Calibri"/>
        <family val="2"/>
        <scheme val="minor"/>
      </rPr>
      <t>yellow cells</t>
    </r>
    <r>
      <rPr>
        <sz val="11"/>
        <color theme="1"/>
        <rFont val="Calibri"/>
        <family val="2"/>
        <scheme val="minor"/>
      </rPr>
      <t xml:space="preserve"> within each event tab.</t>
    </r>
    <r>
      <rPr>
        <b/>
        <sz val="11"/>
        <color rgb="FFFF0000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</si>
  <si>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>NOTE</t>
    </r>
    <r>
      <rPr>
        <sz val="11"/>
        <color rgb="FFFF0000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 xml:space="preserve">If the </t>
    </r>
    <r>
      <rPr>
        <b/>
        <u/>
        <sz val="11"/>
        <color rgb="FFFF0000"/>
        <rFont val="Calibri"/>
        <family val="2"/>
        <scheme val="minor"/>
      </rPr>
      <t>"Mandatory"</t>
    </r>
    <r>
      <rPr>
        <sz val="11"/>
        <rFont val="Calibri"/>
        <family val="2"/>
        <scheme val="minor"/>
      </rPr>
      <t xml:space="preserve"> cells are not filled, this Budget will </t>
    </r>
    <r>
      <rPr>
        <b/>
        <u/>
        <sz val="11"/>
        <color rgb="FFFF0000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be accepted and will be </t>
    </r>
    <r>
      <rPr>
        <b/>
        <u/>
        <sz val="11"/>
        <color rgb="FFFF0000"/>
        <rFont val="Calibri"/>
        <family val="2"/>
        <scheme val="minor"/>
      </rPr>
      <t>zero-funded.</t>
    </r>
  </si>
  <si>
    <t>If a Registered Student Organization (RSO) requests more than 8, ASRC shall allocate towards the 8 that would yield the RSO the most funds, unless the RSO indicates a different priority</t>
  </si>
  <si>
    <t>For the 60th Term of Student Government</t>
  </si>
  <si>
    <r>
      <t xml:space="preserve">In the </t>
    </r>
    <r>
      <rPr>
        <b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 tab, please provide information on any requested </t>
    </r>
    <r>
      <rPr>
        <b/>
        <sz val="11"/>
        <rFont val="Calibri"/>
        <family val="2"/>
        <scheme val="minor"/>
      </rPr>
      <t>shirts, promo items, instructors, and/or other projects</t>
    </r>
    <r>
      <rPr>
        <sz val="11"/>
        <rFont val="Calibri"/>
        <family val="2"/>
        <scheme val="minor"/>
      </rPr>
      <t xml:space="preserve"> by filling in the highlighted </t>
    </r>
    <r>
      <rPr>
        <b/>
        <sz val="11"/>
        <rFont val="Calibri"/>
        <family val="2"/>
        <scheme val="minor"/>
      </rPr>
      <t>yellow cells</t>
    </r>
    <r>
      <rPr>
        <sz val="11"/>
        <rFont val="Calibri"/>
        <family val="2"/>
        <scheme val="minor"/>
      </rPr>
      <t xml:space="preserve"> in each section. (Every cell is </t>
    </r>
    <r>
      <rPr>
        <u/>
        <sz val="11"/>
        <color rgb="FFFF0000"/>
        <rFont val="Calibri"/>
        <family val="2"/>
        <scheme val="minor"/>
      </rPr>
      <t>MANDATORY</t>
    </r>
    <r>
      <rPr>
        <sz val="11"/>
        <rFont val="Calibri"/>
        <family val="2"/>
        <scheme val="minor"/>
      </rPr>
      <t xml:space="preserve"> for </t>
    </r>
    <r>
      <rPr>
        <b/>
        <i/>
        <sz val="11"/>
        <rFont val="Calibri"/>
        <family val="2"/>
        <scheme val="minor"/>
      </rPr>
      <t>each</t>
    </r>
    <r>
      <rPr>
        <sz val="11"/>
        <rFont val="Calibri"/>
        <family val="2"/>
        <scheme val="minor"/>
      </rPr>
      <t xml:space="preserve"> requested item)</t>
    </r>
  </si>
  <si>
    <t>ASRC Standards FY2019-2020</t>
  </si>
  <si>
    <t xml:space="preserve">For requests over $1,000 per item, provide two (2) quotes from different vendors. </t>
  </si>
  <si>
    <t>Requested  (All Events)</t>
  </si>
  <si>
    <t>Requested  (1 Event)</t>
  </si>
  <si>
    <t>Provide your best estimate of the student attendance for each requested event. Documentation (card swipe or sign-in sheets) is expected for more than 75 student attendees.</t>
  </si>
  <si>
    <t>Allocation Amt (X/$)</t>
  </si>
  <si>
    <t>EVENT / PROJECT  1</t>
  </si>
  <si>
    <t>EVENT / PROJECT 2</t>
  </si>
  <si>
    <t>EVENT / PROJECT 3</t>
  </si>
  <si>
    <t>EVENT / PROJECT 4</t>
  </si>
  <si>
    <t>EVENT / PROJECT 5</t>
  </si>
  <si>
    <t>EVENT / PROJECT 6</t>
  </si>
  <si>
    <t>EVENT / PROJECT 7</t>
  </si>
  <si>
    <t>EVENT / PROJECT 8</t>
  </si>
  <si>
    <t>EVENT / PROJECT 9</t>
  </si>
  <si>
    <t>EVENT / PROJECT 10</t>
  </si>
  <si>
    <r>
      <t>This application is for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Engineering Council Affiliated Student Organizations</t>
    </r>
    <r>
      <rPr>
        <sz val="11"/>
        <color theme="1"/>
        <rFont val="Calibri"/>
        <family val="2"/>
        <scheme val="minor"/>
      </rPr>
      <t xml:space="preserve"> requesting an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Annual Budget</t>
    </r>
    <r>
      <rPr>
        <sz val="11"/>
        <color theme="1"/>
        <rFont val="Calibri"/>
        <family val="2"/>
        <scheme val="minor"/>
      </rPr>
      <t xml:space="preserve"> for the </t>
    </r>
    <r>
      <rPr>
        <b/>
        <u/>
        <sz val="11"/>
        <color theme="1"/>
        <rFont val="Calibri"/>
        <family val="2"/>
        <scheme val="minor"/>
      </rPr>
      <t>2019-2020 Fiscal Year</t>
    </r>
    <r>
      <rPr>
        <b/>
        <i/>
        <sz val="11"/>
        <color theme="1"/>
        <rFont val="Calibri"/>
        <family val="2"/>
        <scheme val="minor"/>
      </rPr>
      <t>.</t>
    </r>
  </si>
  <si>
    <r>
      <t xml:space="preserve">To submit this application, please do </t>
    </r>
    <r>
      <rPr>
        <b/>
        <i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the following by</t>
    </r>
    <r>
      <rPr>
        <b/>
        <u/>
        <sz val="11"/>
        <color theme="1"/>
        <rFont val="Calibri"/>
        <family val="2"/>
        <scheme val="minor"/>
      </rPr>
      <t xml:space="preserve"> 4:59 PM, November 16th, 2018:</t>
    </r>
  </si>
  <si>
    <r>
      <t xml:space="preserve">Email a copy to </t>
    </r>
    <r>
      <rPr>
        <b/>
        <sz val="11"/>
        <color theme="1"/>
        <rFont val="Calibri"/>
        <family val="2"/>
        <scheme val="minor"/>
      </rPr>
      <t>eng-ecouncil@usf.edu</t>
    </r>
  </si>
  <si>
    <r>
      <t xml:space="preserve">The </t>
    </r>
    <r>
      <rPr>
        <b/>
        <i/>
        <sz val="11"/>
        <color theme="1"/>
        <rFont val="Calibri"/>
        <family val="2"/>
        <scheme val="minor"/>
      </rPr>
      <t>deadline</t>
    </r>
    <r>
      <rPr>
        <sz val="11"/>
        <color theme="1"/>
        <rFont val="Calibri"/>
        <family val="2"/>
        <scheme val="minor"/>
      </rPr>
      <t xml:space="preserve"> to submit an Annual Budget is </t>
    </r>
    <r>
      <rPr>
        <b/>
        <u/>
        <sz val="11"/>
        <color theme="1"/>
        <rFont val="Calibri"/>
        <family val="2"/>
        <scheme val="minor"/>
      </rPr>
      <t>4:59 PM, November 16th, 2018.</t>
    </r>
  </si>
  <si>
    <r>
      <t xml:space="preserve">For questions, contact the E-Council Chair David Williams </t>
    </r>
    <r>
      <rPr>
        <b/>
        <i/>
        <sz val="11"/>
        <color theme="1"/>
        <rFont val="Calibri"/>
        <family val="2"/>
        <scheme val="minor"/>
      </rPr>
      <t>(djw2@mail.usf.edu)</t>
    </r>
    <r>
      <rPr>
        <sz val="11"/>
        <color theme="1"/>
        <rFont val="Calibri"/>
        <family val="2"/>
        <scheme val="minor"/>
      </rPr>
      <t xml:space="preserve"> or Vice Chair xxxx </t>
    </r>
    <r>
      <rPr>
        <i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xxxx@usf.edu.)</t>
    </r>
  </si>
  <si>
    <t>2019-2020 E-COUNCIL ANNUAL BUDGET APPLICATION</t>
  </si>
  <si>
    <t>1) Please email this Annual Budget request to ENG-ECOUNCIL@USF.EDU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</si>
</sst>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0;;;@"/>
    <numFmt numFmtId="167" formatCode="[$-409]mmmm\ d\,\ yyyy;@"/>
    <numFmt numFmtId="168" formatCode="[&lt;=9999999]###\-####;\(###\)\ ###\-####"/>
    <numFmt numFmtId="169" formatCode="_(&quot;$&quot;* #,##0.000000000_);_(&quot;$&quot;* \(#,##0.000000000\);_(&quot;$&quot;* &quot;-&quot;??_);_(@_)"/>
  </numFmts>
  <fonts count="46">
    <font>
      <sz val="11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rgb="FF7F7F7F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i/>
      <u/>
      <sz val="14"/>
      <color rgb="FF0000CC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u/>
      <sz val="18"/>
      <color theme="1"/>
      <name val="Calibri Light"/>
      <family val="2"/>
      <scheme val="major"/>
    </font>
    <font>
      <b/>
      <u/>
      <sz val="14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sz val="15"/>
      <color theme="3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93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673"/>
        <bgColor indexed="64"/>
      </patternFill>
    </fill>
    <fill>
      <patternFill patternType="solid">
        <fgColor rgb="FFFAFA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B7E0EC"/>
        <bgColor indexed="64"/>
      </patternFill>
    </fill>
    <fill>
      <patternFill patternType="solid">
        <fgColor rgb="FFECF9F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CC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auto="1"/>
      </top>
      <bottom style="thin">
        <color theme="0" tint="-0.34998626667073579"/>
      </bottom>
      <diagonal/>
    </border>
    <border>
      <left/>
      <right/>
      <top style="double">
        <color auto="1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auto="1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double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theme="0" tint="-0.34998626667073579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double">
        <color auto="1"/>
      </top>
      <bottom style="thin">
        <color theme="0" tint="-0.34998626667073579"/>
      </bottom>
      <diagonal/>
    </border>
    <border>
      <left style="thin">
        <color rgb="FF7F7F7F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7F7F7F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7F7F7F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7F7F7F"/>
      </right>
      <top/>
      <bottom style="thin">
        <color theme="0" tint="-0.34998626667073579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theme="0" tint="-0.34998626667073579"/>
      </bottom>
      <diagonal/>
    </border>
    <border>
      <left style="thin">
        <color rgb="FF7F7F7F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indexed="64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double">
        <color auto="1"/>
      </bottom>
      <diagonal/>
    </border>
    <border>
      <left style="thin">
        <color theme="0" tint="-0.24994659260841701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hair">
        <color indexed="64"/>
      </top>
      <bottom style="double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theme="0" tint="-0.34998626667073579"/>
      </top>
      <bottom/>
      <diagonal/>
    </border>
    <border>
      <left style="thin">
        <color rgb="FF7F7F7F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7" borderId="16" applyNumberFormat="0" applyAlignment="0" applyProtection="0"/>
    <xf numFmtId="0" fontId="8" fillId="7" borderId="16" applyNumberFormat="0" applyAlignment="0" applyProtection="0"/>
    <xf numFmtId="0" fontId="16" fillId="5" borderId="14" applyNumberFormat="0" applyAlignment="0" applyProtection="0"/>
    <xf numFmtId="0" fontId="18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6" fillId="10" borderId="14" applyNumberFormat="0" applyAlignment="0" applyProtection="0"/>
    <xf numFmtId="44" fontId="28" fillId="0" borderId="0" applyFont="0" applyFill="0" applyBorder="0" applyAlignment="0" applyProtection="0"/>
    <xf numFmtId="0" fontId="30" fillId="5" borderId="97" applyNumberFormat="0" applyAlignment="0" applyProtection="0"/>
  </cellStyleXfs>
  <cellXfs count="55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4" xfId="0" applyBorder="1" applyProtection="1"/>
    <xf numFmtId="0" fontId="3" fillId="0" borderId="0" xfId="0" quotePrefix="1" applyFont="1" applyProtection="1"/>
    <xf numFmtId="0" fontId="7" fillId="0" borderId="0" xfId="0" applyFont="1" applyProtection="1"/>
    <xf numFmtId="0" fontId="5" fillId="0" borderId="4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>
      <alignment vertical="top"/>
    </xf>
    <xf numFmtId="0" fontId="5" fillId="0" borderId="17" xfId="0" applyFont="1" applyBorder="1" applyProtection="1"/>
    <xf numFmtId="0" fontId="0" fillId="0" borderId="16" xfId="0" applyBorder="1" applyProtection="1"/>
    <xf numFmtId="166" fontId="11" fillId="9" borderId="30" xfId="0" applyNumberFormat="1" applyFont="1" applyFill="1" applyBorder="1" applyAlignment="1" applyProtection="1">
      <alignment horizontal="center"/>
    </xf>
    <xf numFmtId="166" fontId="11" fillId="0" borderId="35" xfId="0" applyNumberFormat="1" applyFont="1" applyBorder="1" applyAlignment="1" applyProtection="1">
      <alignment horizontal="center"/>
    </xf>
    <xf numFmtId="166" fontId="11" fillId="0" borderId="4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7" borderId="25" xfId="5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" fontId="0" fillId="8" borderId="12" xfId="0" applyNumberForma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167" fontId="0" fillId="8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21" fillId="9" borderId="30" xfId="1" applyFill="1" applyBorder="1" applyProtection="1"/>
    <xf numFmtId="0" fontId="21" fillId="0" borderId="35" xfId="1" applyBorder="1" applyProtection="1"/>
    <xf numFmtId="0" fontId="21" fillId="0" borderId="40" xfId="1" applyBorder="1" applyProtection="1"/>
    <xf numFmtId="0" fontId="21" fillId="0" borderId="0" xfId="1" applyProtection="1"/>
    <xf numFmtId="0" fontId="0" fillId="0" borderId="11" xfId="0" applyBorder="1" applyProtection="1"/>
    <xf numFmtId="0" fontId="5" fillId="9" borderId="22" xfId="0" applyFont="1" applyFill="1" applyBorder="1" applyProtection="1"/>
    <xf numFmtId="0" fontId="5" fillId="0" borderId="9" xfId="0" applyFont="1" applyBorder="1" applyProtection="1"/>
    <xf numFmtId="0" fontId="5" fillId="0" borderId="1" xfId="0" applyFont="1" applyBorder="1" applyProtection="1"/>
    <xf numFmtId="164" fontId="3" fillId="0" borderId="0" xfId="0" applyNumberFormat="1" applyFont="1" applyProtection="1"/>
    <xf numFmtId="0" fontId="8" fillId="7" borderId="16" xfId="5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vertical="center"/>
    </xf>
    <xf numFmtId="0" fontId="0" fillId="0" borderId="11" xfId="0" applyBorder="1" applyProtection="1"/>
    <xf numFmtId="2" fontId="8" fillId="7" borderId="19" xfId="5" applyNumberFormat="1" applyBorder="1" applyAlignment="1" applyProtection="1">
      <alignment horizontal="center" vertical="center"/>
    </xf>
    <xf numFmtId="0" fontId="8" fillId="7" borderId="19" xfId="5" applyBorder="1" applyAlignment="1" applyProtection="1">
      <alignment horizontal="center" vertical="center" wrapText="1"/>
    </xf>
    <xf numFmtId="0" fontId="8" fillId="7" borderId="20" xfId="5" applyBorder="1" applyAlignment="1" applyProtection="1">
      <alignment horizontal="center" vertical="center" wrapText="1"/>
    </xf>
    <xf numFmtId="1" fontId="0" fillId="0" borderId="5" xfId="0" applyNumberFormat="1" applyBorder="1" applyProtection="1"/>
    <xf numFmtId="1" fontId="0" fillId="0" borderId="8" xfId="0" applyNumberFormat="1" applyBorder="1" applyProtection="1"/>
    <xf numFmtId="0" fontId="0" fillId="8" borderId="18" xfId="0" applyFill="1" applyBorder="1" applyAlignment="1" applyProtection="1">
      <alignment horizontal="left" vertical="center"/>
      <protection locked="0"/>
    </xf>
    <xf numFmtId="0" fontId="16" fillId="5" borderId="14" xfId="6" applyProtection="1"/>
    <xf numFmtId="0" fontId="26" fillId="10" borderId="14" xfId="9" applyProtection="1"/>
    <xf numFmtId="0" fontId="5" fillId="0" borderId="12" xfId="0" applyFont="1" applyFill="1" applyBorder="1" applyAlignment="1" applyProtection="1">
      <alignment horizontal="center"/>
    </xf>
    <xf numFmtId="0" fontId="0" fillId="0" borderId="73" xfId="0" applyFont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1" fontId="0" fillId="0" borderId="76" xfId="0" applyNumberFormat="1" applyBorder="1" applyProtection="1"/>
    <xf numFmtId="0" fontId="0" fillId="0" borderId="77" xfId="0" applyBorder="1" applyProtection="1"/>
    <xf numFmtId="1" fontId="0" fillId="0" borderId="78" xfId="0" applyNumberFormat="1" applyBorder="1" applyProtection="1"/>
    <xf numFmtId="1" fontId="0" fillId="0" borderId="79" xfId="0" applyNumberFormat="1" applyBorder="1" applyProtection="1"/>
    <xf numFmtId="0" fontId="0" fillId="0" borderId="80" xfId="0" applyBorder="1" applyProtection="1"/>
    <xf numFmtId="1" fontId="0" fillId="0" borderId="81" xfId="0" applyNumberFormat="1" applyBorder="1" applyProtection="1"/>
    <xf numFmtId="0" fontId="0" fillId="0" borderId="82" xfId="0" applyFont="1" applyBorder="1" applyAlignment="1" applyProtection="1">
      <alignment horizontal="center" vertical="center" wrapText="1"/>
    </xf>
    <xf numFmtId="1" fontId="0" fillId="0" borderId="83" xfId="0" applyNumberFormat="1" applyBorder="1" applyProtection="1"/>
    <xf numFmtId="1" fontId="0" fillId="0" borderId="84" xfId="0" applyNumberFormat="1" applyBorder="1" applyProtection="1"/>
    <xf numFmtId="0" fontId="0" fillId="0" borderId="85" xfId="0" applyBorder="1" applyAlignment="1" applyProtection="1">
      <alignment horizontal="center" vertical="center" wrapText="1"/>
    </xf>
    <xf numFmtId="164" fontId="11" fillId="8" borderId="87" xfId="0" applyNumberFormat="1" applyFont="1" applyFill="1" applyBorder="1" applyAlignment="1" applyProtection="1">
      <alignment horizontal="right"/>
      <protection locked="0"/>
    </xf>
    <xf numFmtId="44" fontId="16" fillId="5" borderId="88" xfId="6" applyNumberFormat="1" applyBorder="1" applyAlignment="1" applyProtection="1">
      <alignment horizontal="right"/>
    </xf>
    <xf numFmtId="44" fontId="16" fillId="5" borderId="90" xfId="6" applyNumberFormat="1" applyBorder="1" applyAlignment="1" applyProtection="1">
      <alignment horizontal="right"/>
    </xf>
    <xf numFmtId="0" fontId="5" fillId="0" borderId="86" xfId="0" applyFont="1" applyBorder="1" applyProtection="1"/>
    <xf numFmtId="0" fontId="5" fillId="0" borderId="24" xfId="0" applyFont="1" applyBorder="1" applyAlignment="1" applyProtection="1">
      <alignment horizontal="center"/>
    </xf>
    <xf numFmtId="0" fontId="8" fillId="7" borderId="17" xfId="5" applyBorder="1" applyAlignment="1" applyProtection="1">
      <alignment horizontal="center" vertical="center" wrapText="1"/>
    </xf>
    <xf numFmtId="44" fontId="16" fillId="5" borderId="12" xfId="6" applyNumberFormat="1" applyBorder="1" applyAlignment="1" applyProtection="1">
      <alignment horizontal="right"/>
    </xf>
    <xf numFmtId="0" fontId="5" fillId="0" borderId="9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8" fillId="7" borderId="19" xfId="5" applyBorder="1" applyAlignment="1" applyProtection="1">
      <alignment horizontal="center" vertical="center"/>
    </xf>
    <xf numFmtId="0" fontId="5" fillId="0" borderId="1" xfId="0" applyFont="1" applyBorder="1" applyProtection="1"/>
    <xf numFmtId="0" fontId="8" fillId="7" borderId="6" xfId="5" applyBorder="1" applyProtection="1"/>
    <xf numFmtId="0" fontId="8" fillId="7" borderId="7" xfId="5" applyBorder="1" applyProtection="1"/>
    <xf numFmtId="0" fontId="8" fillId="7" borderId="7" xfId="5" applyBorder="1" applyAlignment="1" applyProtection="1">
      <alignment horizontal="right"/>
    </xf>
    <xf numFmtId="0" fontId="8" fillId="7" borderId="8" xfId="5" applyBorder="1" applyProtection="1"/>
    <xf numFmtId="0" fontId="0" fillId="4" borderId="4" xfId="0" applyFill="1" applyBorder="1" applyAlignment="1" applyProtection="1">
      <alignment horizontal="right" vertical="top"/>
    </xf>
    <xf numFmtId="0" fontId="0" fillId="4" borderId="25" xfId="0" applyFill="1" applyBorder="1" applyAlignment="1" applyProtection="1">
      <alignment horizontal="right" vertical="top"/>
    </xf>
    <xf numFmtId="0" fontId="5" fillId="4" borderId="25" xfId="0" applyFont="1" applyFill="1" applyBorder="1" applyAlignment="1" applyProtection="1">
      <alignment horizontal="right" vertical="top"/>
    </xf>
    <xf numFmtId="1" fontId="0" fillId="8" borderId="58" xfId="0" applyNumberFormat="1" applyFill="1" applyBorder="1" applyProtection="1">
      <protection locked="0"/>
    </xf>
    <xf numFmtId="0" fontId="11" fillId="8" borderId="59" xfId="1" applyFont="1" applyFill="1" applyBorder="1" applyAlignment="1" applyProtection="1">
      <alignment horizontal="center"/>
      <protection locked="0"/>
    </xf>
    <xf numFmtId="1" fontId="0" fillId="8" borderId="60" xfId="0" applyNumberFormat="1" applyFill="1" applyBorder="1" applyProtection="1">
      <protection locked="0"/>
    </xf>
    <xf numFmtId="0" fontId="11" fillId="8" borderId="61" xfId="1" applyFont="1" applyFill="1" applyBorder="1" applyAlignment="1" applyProtection="1">
      <alignment horizontal="center"/>
      <protection locked="0"/>
    </xf>
    <xf numFmtId="1" fontId="0" fillId="8" borderId="62" xfId="0" applyNumberFormat="1" applyFill="1" applyBorder="1" applyProtection="1">
      <protection locked="0"/>
    </xf>
    <xf numFmtId="0" fontId="11" fillId="8" borderId="63" xfId="1" applyFont="1" applyFill="1" applyBorder="1" applyAlignment="1" applyProtection="1">
      <alignment horizontal="center"/>
      <protection locked="0"/>
    </xf>
    <xf numFmtId="164" fontId="5" fillId="0" borderId="12" xfId="10" applyNumberFormat="1" applyFont="1" applyBorder="1" applyProtection="1"/>
    <xf numFmtId="164" fontId="0" fillId="0" borderId="12" xfId="10" applyNumberFormat="1" applyFont="1" applyBorder="1" applyProtection="1"/>
    <xf numFmtId="164" fontId="0" fillId="0" borderId="0" xfId="10" applyNumberFormat="1" applyFont="1" applyBorder="1" applyProtection="1"/>
    <xf numFmtId="0" fontId="0" fillId="9" borderId="27" xfId="0" applyFill="1" applyBorder="1" applyProtection="1"/>
    <xf numFmtId="0" fontId="5" fillId="0" borderId="9" xfId="0" applyFont="1" applyBorder="1" applyProtection="1"/>
    <xf numFmtId="0" fontId="5" fillId="0" borderId="1" xfId="0" applyFont="1" applyBorder="1" applyProtection="1"/>
    <xf numFmtId="0" fontId="0" fillId="0" borderId="87" xfId="0" applyBorder="1" applyAlignment="1" applyProtection="1">
      <alignment horizontal="center"/>
    </xf>
    <xf numFmtId="0" fontId="0" fillId="0" borderId="25" xfId="0" applyBorder="1" applyProtection="1"/>
    <xf numFmtId="0" fontId="0" fillId="9" borderId="21" xfId="0" applyFill="1" applyBorder="1" applyProtection="1"/>
    <xf numFmtId="0" fontId="5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9" borderId="12" xfId="0" applyFont="1" applyFill="1" applyBorder="1" applyAlignment="1" applyProtection="1">
      <alignment horizontal="left"/>
    </xf>
    <xf numFmtId="164" fontId="16" fillId="5" borderId="14" xfId="6" applyNumberFormat="1" applyProtection="1"/>
    <xf numFmtId="0" fontId="0" fillId="0" borderId="7" xfId="0" applyBorder="1" applyProtection="1"/>
    <xf numFmtId="1" fontId="0" fillId="0" borderId="0" xfId="0" applyNumberFormat="1" applyProtection="1"/>
    <xf numFmtId="14" fontId="0" fillId="8" borderId="58" xfId="0" applyNumberFormat="1" applyFill="1" applyBorder="1" applyAlignment="1" applyProtection="1">
      <alignment horizontal="left"/>
      <protection locked="0"/>
    </xf>
    <xf numFmtId="14" fontId="0" fillId="8" borderId="60" xfId="0" applyNumberFormat="1" applyFill="1" applyBorder="1" applyAlignment="1" applyProtection="1">
      <alignment horizontal="left"/>
      <protection locked="0"/>
    </xf>
    <xf numFmtId="14" fontId="0" fillId="8" borderId="62" xfId="0" applyNumberFormat="1" applyFill="1" applyBorder="1" applyAlignment="1" applyProtection="1">
      <alignment horizontal="left"/>
      <protection locked="0"/>
    </xf>
    <xf numFmtId="0" fontId="5" fillId="0" borderId="27" xfId="0" applyFont="1" applyBorder="1" applyProtection="1"/>
    <xf numFmtId="0" fontId="5" fillId="9" borderId="22" xfId="0" applyFont="1" applyFill="1" applyBorder="1" applyProtection="1"/>
    <xf numFmtId="0" fontId="7" fillId="0" borderId="0" xfId="0" applyFont="1" applyFill="1" applyBorder="1" applyAlignment="1" applyProtection="1">
      <alignment horizontal="left" vertical="top"/>
    </xf>
    <xf numFmtId="0" fontId="5" fillId="0" borderId="9" xfId="0" applyFont="1" applyBorder="1" applyProtection="1"/>
    <xf numFmtId="0" fontId="0" fillId="0" borderId="10" xfId="0" applyBorder="1" applyProtection="1"/>
    <xf numFmtId="0" fontId="5" fillId="0" borderId="1" xfId="0" applyFont="1" applyBorder="1" applyProtection="1"/>
    <xf numFmtId="0" fontId="0" fillId="0" borderId="7" xfId="0" applyBorder="1" applyProtection="1"/>
    <xf numFmtId="0" fontId="21" fillId="0" borderId="13" xfId="1" applyBorder="1" applyProtection="1"/>
    <xf numFmtId="166" fontId="11" fillId="0" borderId="13" xfId="0" applyNumberFormat="1" applyFont="1" applyBorder="1" applyAlignment="1" applyProtection="1">
      <alignment horizontal="center"/>
    </xf>
    <xf numFmtId="1" fontId="0" fillId="11" borderId="17" xfId="0" applyNumberFormat="1" applyFill="1" applyBorder="1" applyAlignment="1" applyProtection="1">
      <alignment horizontal="center" vertical="center"/>
      <protection locked="0"/>
    </xf>
    <xf numFmtId="0" fontId="0" fillId="0" borderId="95" xfId="0" applyFont="1" applyBorder="1" applyAlignment="1" applyProtection="1">
      <alignment horizontal="center" vertical="center" wrapText="1"/>
    </xf>
    <xf numFmtId="44" fontId="0" fillId="0" borderId="28" xfId="10" applyFont="1" applyBorder="1"/>
    <xf numFmtId="44" fontId="0" fillId="0" borderId="5" xfId="10" applyFont="1" applyBorder="1"/>
    <xf numFmtId="44" fontId="0" fillId="0" borderId="8" xfId="10" applyFont="1" applyBorder="1"/>
    <xf numFmtId="11" fontId="0" fillId="0" borderId="27" xfId="0" applyNumberFormat="1" applyBorder="1"/>
    <xf numFmtId="11" fontId="0" fillId="0" borderId="4" xfId="0" applyNumberFormat="1" applyBorder="1"/>
    <xf numFmtId="11" fontId="0" fillId="0" borderId="6" xfId="0" applyNumberFormat="1" applyBorder="1"/>
    <xf numFmtId="44" fontId="0" fillId="0" borderId="0" xfId="10" applyFont="1" applyBorder="1"/>
    <xf numFmtId="44" fontId="0" fillId="0" borderId="21" xfId="10" applyFont="1" applyBorder="1"/>
    <xf numFmtId="44" fontId="0" fillId="0" borderId="7" xfId="10" applyFont="1" applyBorder="1"/>
    <xf numFmtId="0" fontId="0" fillId="0" borderId="20" xfId="0" applyFont="1" applyBorder="1" applyAlignment="1" applyProtection="1">
      <alignment horizontal="center" vertical="center" wrapText="1"/>
    </xf>
    <xf numFmtId="0" fontId="0" fillId="0" borderId="96" xfId="0" applyFont="1" applyBorder="1" applyAlignment="1" applyProtection="1">
      <alignment horizontal="center" vertical="center" wrapText="1"/>
    </xf>
    <xf numFmtId="11" fontId="0" fillId="0" borderId="0" xfId="0" applyNumberFormat="1" applyBorder="1"/>
    <xf numFmtId="44" fontId="16" fillId="5" borderId="14" xfId="6" applyNumberFormat="1"/>
    <xf numFmtId="169" fontId="26" fillId="10" borderId="14" xfId="9" applyNumberFormat="1"/>
    <xf numFmtId="164" fontId="5" fillId="0" borderId="0" xfId="10" applyNumberFormat="1" applyFont="1" applyBorder="1" applyProtection="1"/>
    <xf numFmtId="0" fontId="5" fillId="0" borderId="12" xfId="0" applyFont="1" applyBorder="1" applyProtection="1"/>
    <xf numFmtId="0" fontId="5" fillId="0" borderId="12" xfId="0" applyFont="1" applyFill="1" applyBorder="1" applyProtection="1"/>
    <xf numFmtId="44" fontId="0" fillId="0" borderId="12" xfId="10" applyFont="1" applyBorder="1" applyProtection="1"/>
    <xf numFmtId="0" fontId="0" fillId="0" borderId="12" xfId="0" applyNumberFormat="1" applyBorder="1" applyProtection="1"/>
    <xf numFmtId="44" fontId="30" fillId="5" borderId="97" xfId="11" applyNumberFormat="1" applyProtection="1"/>
    <xf numFmtId="44" fontId="30" fillId="5" borderId="97" xfId="10" applyFont="1" applyFill="1" applyBorder="1" applyProtection="1"/>
    <xf numFmtId="44" fontId="0" fillId="0" borderId="12" xfId="10" applyFont="1" applyBorder="1" applyAlignment="1" applyProtection="1">
      <alignment horizontal="right"/>
    </xf>
    <xf numFmtId="1" fontId="0" fillId="8" borderId="1" xfId="0" applyNumberFormat="1" applyFill="1" applyBorder="1" applyAlignment="1" applyProtection="1">
      <alignment horizontal="center" vertical="center"/>
      <protection locked="0"/>
    </xf>
    <xf numFmtId="0" fontId="5" fillId="0" borderId="7" xfId="0" applyFont="1" applyBorder="1" applyProtection="1"/>
    <xf numFmtId="164" fontId="30" fillId="5" borderId="97" xfId="11" applyNumberFormat="1" applyAlignment="1" applyProtection="1">
      <alignment horizontal="right"/>
    </xf>
    <xf numFmtId="0" fontId="0" fillId="6" borderId="89" xfId="0" applyFill="1" applyBorder="1" applyAlignment="1" applyProtection="1">
      <alignment horizontal="center"/>
      <protection locked="0"/>
    </xf>
    <xf numFmtId="1" fontId="0" fillId="2" borderId="61" xfId="0" applyNumberFormat="1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1" fontId="0" fillId="2" borderId="63" xfId="0" applyNumberFormat="1" applyFill="1" applyBorder="1" applyAlignment="1" applyProtection="1">
      <alignment horizontal="center"/>
      <protection locked="0"/>
    </xf>
    <xf numFmtId="44" fontId="0" fillId="0" borderId="0" xfId="0" applyNumberFormat="1" applyProtection="1"/>
    <xf numFmtId="44" fontId="0" fillId="0" borderId="0" xfId="0" applyNumberFormat="1" applyBorder="1" applyProtection="1"/>
    <xf numFmtId="0" fontId="0" fillId="12" borderId="4" xfId="0" applyFill="1" applyBorder="1" applyAlignment="1" applyProtection="1">
      <alignment horizontal="right" vertical="top"/>
    </xf>
    <xf numFmtId="0" fontId="5" fillId="12" borderId="4" xfId="0" applyFont="1" applyFill="1" applyBorder="1" applyAlignment="1" applyProtection="1">
      <alignment horizontal="right" vertical="top"/>
    </xf>
    <xf numFmtId="0" fontId="5" fillId="0" borderId="71" xfId="0" applyFont="1" applyBorder="1" applyAlignment="1" applyProtection="1">
      <alignment horizontal="center"/>
    </xf>
    <xf numFmtId="0" fontId="5" fillId="0" borderId="9" xfId="0" applyFont="1" applyBorder="1" applyProtection="1"/>
    <xf numFmtId="0" fontId="3" fillId="0" borderId="0" xfId="0" applyFont="1" applyAlignment="1" applyProtection="1">
      <alignment horizontal="center"/>
    </xf>
    <xf numFmtId="44" fontId="0" fillId="0" borderId="0" xfId="10" applyFont="1"/>
    <xf numFmtId="0" fontId="5" fillId="0" borderId="9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5" fillId="0" borderId="27" xfId="0" applyFont="1" applyBorder="1" applyProtection="1"/>
    <xf numFmtId="0" fontId="5" fillId="0" borderId="1" xfId="0" applyFont="1" applyBorder="1" applyProtection="1"/>
    <xf numFmtId="44" fontId="16" fillId="5" borderId="1" xfId="6" applyNumberFormat="1" applyBorder="1" applyAlignment="1" applyProtection="1">
      <alignment horizontal="right"/>
    </xf>
    <xf numFmtId="0" fontId="0" fillId="0" borderId="0" xfId="0" applyNumberFormat="1" applyProtection="1">
      <protection locked="0"/>
    </xf>
    <xf numFmtId="8" fontId="0" fillId="0" borderId="0" xfId="0" applyNumberFormat="1" applyProtection="1"/>
    <xf numFmtId="0" fontId="5" fillId="0" borderId="9" xfId="0" applyFont="1" applyBorder="1" applyProtection="1"/>
    <xf numFmtId="0" fontId="5" fillId="0" borderId="27" xfId="0" applyFont="1" applyBorder="1" applyProtection="1"/>
    <xf numFmtId="0" fontId="5" fillId="0" borderId="1" xfId="0" applyFont="1" applyBorder="1" applyProtection="1"/>
    <xf numFmtId="164" fontId="0" fillId="8" borderId="24" xfId="0" applyNumberFormat="1" applyFill="1" applyBorder="1" applyAlignment="1" applyProtection="1">
      <protection locked="0"/>
    </xf>
    <xf numFmtId="164" fontId="0" fillId="8" borderId="3" xfId="0" applyNumberFormat="1" applyFill="1" applyBorder="1" applyAlignment="1" applyProtection="1">
      <protection locked="0"/>
    </xf>
    <xf numFmtId="0" fontId="8" fillId="7" borderId="16" xfId="5" applyBorder="1" applyAlignment="1" applyProtection="1">
      <alignment vertical="center" wrapText="1"/>
    </xf>
    <xf numFmtId="164" fontId="9" fillId="3" borderId="3" xfId="0" applyNumberFormat="1" applyFont="1" applyFill="1" applyBorder="1" applyAlignment="1" applyProtection="1"/>
    <xf numFmtId="0" fontId="8" fillId="7" borderId="0" xfId="5" applyBorder="1" applyAlignment="1" applyProtection="1">
      <alignment vertical="center" wrapText="1"/>
    </xf>
    <xf numFmtId="164" fontId="9" fillId="3" borderId="12" xfId="0" applyNumberFormat="1" applyFont="1" applyFill="1" applyBorder="1" applyAlignment="1" applyProtection="1"/>
    <xf numFmtId="0" fontId="8" fillId="7" borderId="16" xfId="5" applyBorder="1" applyAlignment="1" applyProtection="1">
      <alignment vertical="center"/>
    </xf>
    <xf numFmtId="0" fontId="9" fillId="3" borderId="2" xfId="0" applyFont="1" applyFill="1" applyBorder="1" applyAlignment="1" applyProtection="1"/>
    <xf numFmtId="0" fontId="8" fillId="7" borderId="4" xfId="5" applyBorder="1" applyAlignment="1" applyProtection="1">
      <alignment vertical="center"/>
    </xf>
    <xf numFmtId="0" fontId="0" fillId="8" borderId="12" xfId="0" applyFill="1" applyBorder="1" applyAlignment="1" applyProtection="1">
      <protection locked="0"/>
    </xf>
    <xf numFmtId="0" fontId="9" fillId="3" borderId="12" xfId="0" applyFont="1" applyFill="1" applyBorder="1" applyAlignment="1" applyProtection="1"/>
    <xf numFmtId="44" fontId="0" fillId="0" borderId="12" xfId="1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6" fillId="18" borderId="12" xfId="1" applyFont="1" applyFill="1" applyBorder="1" applyProtection="1"/>
    <xf numFmtId="0" fontId="25" fillId="4" borderId="0" xfId="0" applyFont="1" applyFill="1" applyBorder="1" applyAlignment="1">
      <alignment horizontal="right" vertical="top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0" fontId="0" fillId="4" borderId="7" xfId="0" applyFill="1" applyBorder="1" applyAlignment="1">
      <alignment horizontal="right" vertical="top"/>
    </xf>
    <xf numFmtId="0" fontId="0" fillId="17" borderId="0" xfId="0" applyFill="1" applyBorder="1" applyAlignment="1">
      <alignment horizontal="right" vertical="top"/>
    </xf>
    <xf numFmtId="0" fontId="0" fillId="8" borderId="0" xfId="0" applyFill="1" applyBorder="1" applyAlignment="1">
      <alignment horizontal="right" vertical="top"/>
    </xf>
    <xf numFmtId="0" fontId="0" fillId="8" borderId="7" xfId="0" applyFill="1" applyBorder="1" applyAlignment="1">
      <alignment horizontal="right" vertical="top"/>
    </xf>
    <xf numFmtId="0" fontId="19" fillId="7" borderId="100" xfId="4" applyBorder="1" applyAlignment="1">
      <alignment horizontal="right" vertical="top"/>
    </xf>
    <xf numFmtId="0" fontId="25" fillId="4" borderId="102" xfId="0" applyFont="1" applyFill="1" applyBorder="1" applyAlignment="1">
      <alignment horizontal="right" vertical="top"/>
    </xf>
    <xf numFmtId="0" fontId="0" fillId="4" borderId="100" xfId="0" applyFill="1" applyBorder="1" applyAlignment="1">
      <alignment horizontal="right" vertical="top"/>
    </xf>
    <xf numFmtId="0" fontId="0" fillId="4" borderId="101" xfId="0" applyFill="1" applyBorder="1" applyAlignment="1">
      <alignment vertical="top" wrapText="1"/>
    </xf>
    <xf numFmtId="0" fontId="0" fillId="4" borderId="101" xfId="0" applyFill="1" applyBorder="1" applyAlignment="1">
      <alignment vertical="top"/>
    </xf>
    <xf numFmtId="0" fontId="0" fillId="4" borderId="104" xfId="0" applyFill="1" applyBorder="1" applyAlignment="1">
      <alignment horizontal="right" vertical="top"/>
    </xf>
    <xf numFmtId="0" fontId="25" fillId="8" borderId="102" xfId="0" applyFont="1" applyFill="1" applyBorder="1" applyAlignment="1">
      <alignment horizontal="right" vertical="top"/>
    </xf>
    <xf numFmtId="0" fontId="0" fillId="8" borderId="100" xfId="0" applyFill="1" applyBorder="1" applyAlignment="1">
      <alignment horizontal="right" vertical="top"/>
    </xf>
    <xf numFmtId="0" fontId="25" fillId="8" borderId="100" xfId="0" applyFont="1" applyFill="1" applyBorder="1" applyAlignment="1">
      <alignment horizontal="right" vertical="top"/>
    </xf>
    <xf numFmtId="0" fontId="0" fillId="8" borderId="104" xfId="0" applyFill="1" applyBorder="1" applyAlignment="1">
      <alignment horizontal="right" vertical="top"/>
    </xf>
    <xf numFmtId="0" fontId="25" fillId="4" borderId="100" xfId="0" applyFont="1" applyFill="1" applyBorder="1" applyAlignment="1">
      <alignment horizontal="right" vertical="top"/>
    </xf>
    <xf numFmtId="0" fontId="25" fillId="4" borderId="104" xfId="0" applyFont="1" applyFill="1" applyBorder="1" applyAlignment="1">
      <alignment horizontal="right" vertical="top"/>
    </xf>
    <xf numFmtId="0" fontId="25" fillId="17" borderId="102" xfId="0" applyFont="1" applyFill="1" applyBorder="1" applyAlignment="1">
      <alignment horizontal="right" vertical="top"/>
    </xf>
    <xf numFmtId="0" fontId="0" fillId="17" borderId="100" xfId="0" applyFill="1" applyBorder="1" applyAlignment="1">
      <alignment horizontal="right" vertical="top"/>
    </xf>
    <xf numFmtId="0" fontId="19" fillId="7" borderId="110" xfId="4" applyBorder="1" applyAlignment="1">
      <alignment horizontal="right" vertical="top"/>
    </xf>
    <xf numFmtId="0" fontId="38" fillId="4" borderId="101" xfId="1" applyFont="1" applyFill="1" applyBorder="1" applyAlignment="1">
      <alignment vertical="top"/>
    </xf>
    <xf numFmtId="0" fontId="0" fillId="4" borderId="100" xfId="0" applyFont="1" applyFill="1" applyBorder="1" applyAlignment="1" applyProtection="1">
      <alignment horizontal="right" wrapText="1"/>
    </xf>
    <xf numFmtId="0" fontId="0" fillId="4" borderId="101" xfId="0" applyFont="1" applyFill="1" applyBorder="1" applyAlignment="1" applyProtection="1">
      <alignment vertical="top" wrapText="1"/>
    </xf>
    <xf numFmtId="0" fontId="0" fillId="4" borderId="100" xfId="0" applyFill="1" applyBorder="1" applyAlignment="1" applyProtection="1">
      <alignment horizontal="right"/>
    </xf>
    <xf numFmtId="0" fontId="0" fillId="4" borderId="101" xfId="0" applyFill="1" applyBorder="1" applyProtection="1"/>
    <xf numFmtId="0" fontId="38" fillId="4" borderId="101" xfId="1" applyFont="1" applyFill="1" applyBorder="1" applyProtection="1"/>
    <xf numFmtId="0" fontId="0" fillId="4" borderId="100" xfId="0" applyFont="1" applyFill="1" applyBorder="1" applyAlignment="1" applyProtection="1">
      <alignment horizontal="right" vertical="top" wrapText="1"/>
    </xf>
    <xf numFmtId="0" fontId="0" fillId="17" borderId="101" xfId="0" applyFill="1" applyBorder="1" applyAlignment="1">
      <alignment vertical="top"/>
    </xf>
    <xf numFmtId="0" fontId="0" fillId="17" borderId="101" xfId="0" applyFill="1" applyBorder="1" applyAlignment="1">
      <alignment vertical="top" wrapText="1"/>
    </xf>
    <xf numFmtId="0" fontId="0" fillId="4" borderId="101" xfId="0" applyFill="1" applyBorder="1"/>
    <xf numFmtId="0" fontId="0" fillId="4" borderId="108" xfId="0" applyFill="1" applyBorder="1" applyAlignment="1">
      <alignment horizontal="right" vertical="top"/>
    </xf>
    <xf numFmtId="0" fontId="0" fillId="4" borderId="109" xfId="0" applyFill="1" applyBorder="1" applyAlignment="1">
      <alignment vertical="top"/>
    </xf>
    <xf numFmtId="0" fontId="5" fillId="4" borderId="108" xfId="0" applyFont="1" applyFill="1" applyBorder="1" applyAlignment="1">
      <alignment horizontal="right" vertical="top"/>
    </xf>
    <xf numFmtId="0" fontId="0" fillId="17" borderId="115" xfId="0" applyFill="1" applyBorder="1" applyAlignment="1">
      <alignment horizontal="right" vertical="top"/>
    </xf>
    <xf numFmtId="0" fontId="0" fillId="17" borderId="116" xfId="0" applyFill="1" applyBorder="1" applyAlignment="1">
      <alignment vertical="top"/>
    </xf>
    <xf numFmtId="0" fontId="0" fillId="17" borderId="7" xfId="0" applyFill="1" applyBorder="1" applyAlignment="1">
      <alignment horizontal="right" vertical="top"/>
    </xf>
    <xf numFmtId="0" fontId="25" fillId="17" borderId="106" xfId="0" applyFont="1" applyFill="1" applyBorder="1" applyAlignment="1">
      <alignment horizontal="right" vertical="top"/>
    </xf>
    <xf numFmtId="0" fontId="0" fillId="17" borderId="104" xfId="0" applyFill="1" applyBorder="1" applyAlignment="1">
      <alignment horizontal="right" vertical="top"/>
    </xf>
    <xf numFmtId="0" fontId="25" fillId="17" borderId="117" xfId="0" applyFont="1" applyFill="1" applyBorder="1" applyAlignment="1">
      <alignment horizontal="right" vertical="top"/>
    </xf>
    <xf numFmtId="0" fontId="0" fillId="17" borderId="101" xfId="0" applyFill="1" applyBorder="1" applyAlignment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25" fillId="4" borderId="98" xfId="0" applyFont="1" applyFill="1" applyBorder="1" applyAlignment="1">
      <alignment horizontal="right" vertical="top"/>
    </xf>
    <xf numFmtId="166" fontId="16" fillId="5" borderId="30" xfId="6" applyNumberFormat="1" applyBorder="1" applyAlignment="1" applyProtection="1">
      <alignment horizontal="left"/>
    </xf>
    <xf numFmtId="44" fontId="17" fillId="5" borderId="31" xfId="6" applyNumberFormat="1" applyFont="1" applyBorder="1" applyAlignment="1" applyProtection="1">
      <alignment horizontal="right"/>
    </xf>
    <xf numFmtId="44" fontId="17" fillId="5" borderId="30" xfId="6" applyNumberFormat="1" applyFont="1" applyBorder="1" applyAlignment="1" applyProtection="1">
      <alignment horizontal="right"/>
    </xf>
    <xf numFmtId="166" fontId="16" fillId="5" borderId="35" xfId="6" applyNumberFormat="1" applyBorder="1" applyAlignment="1" applyProtection="1">
      <alignment horizontal="left"/>
    </xf>
    <xf numFmtId="44" fontId="17" fillId="5" borderId="35" xfId="6" applyNumberFormat="1" applyFont="1" applyBorder="1" applyAlignment="1" applyProtection="1">
      <alignment horizontal="right"/>
    </xf>
    <xf numFmtId="166" fontId="16" fillId="5" borderId="121" xfId="6" applyNumberFormat="1" applyBorder="1" applyAlignment="1" applyProtection="1">
      <alignment horizontal="left"/>
    </xf>
    <xf numFmtId="49" fontId="0" fillId="6" borderId="89" xfId="0" applyNumberFormat="1" applyFill="1" applyBorder="1" applyAlignment="1" applyProtection="1">
      <alignment horizontal="center"/>
      <protection locked="0"/>
    </xf>
    <xf numFmtId="166" fontId="16" fillId="5" borderId="122" xfId="6" applyNumberFormat="1" applyBorder="1" applyAlignment="1" applyProtection="1">
      <alignment horizontal="left"/>
    </xf>
    <xf numFmtId="44" fontId="0" fillId="0" borderId="123" xfId="10" applyFont="1" applyBorder="1" applyProtection="1"/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 vertical="center" wrapText="1"/>
    </xf>
    <xf numFmtId="0" fontId="21" fillId="0" borderId="0" xfId="1" applyNumberFormat="1" applyProtection="1"/>
    <xf numFmtId="0" fontId="3" fillId="0" borderId="0" xfId="0" applyNumberFormat="1" applyFont="1" applyBorder="1" applyProtection="1"/>
    <xf numFmtId="0" fontId="3" fillId="0" borderId="0" xfId="0" applyNumberFormat="1" applyFont="1" applyProtection="1"/>
    <xf numFmtId="0" fontId="0" fillId="0" borderId="0" xfId="0" applyBorder="1" applyAlignment="1" applyProtection="1">
      <alignment wrapText="1"/>
    </xf>
    <xf numFmtId="3" fontId="0" fillId="8" borderId="87" xfId="0" applyNumberFormat="1" applyFill="1" applyBorder="1" applyAlignment="1" applyProtection="1">
      <alignment horizontal="right"/>
      <protection locked="0"/>
    </xf>
    <xf numFmtId="3" fontId="30" fillId="5" borderId="97" xfId="11" applyNumberFormat="1" applyAlignment="1" applyProtection="1">
      <alignment horizontal="right"/>
    </xf>
    <xf numFmtId="0" fontId="15" fillId="0" borderId="0" xfId="3" applyBorder="1" applyAlignment="1" applyProtection="1"/>
    <xf numFmtId="0" fontId="18" fillId="0" borderId="0" xfId="7" applyBorder="1" applyAlignment="1" applyProtection="1"/>
    <xf numFmtId="0" fontId="0" fillId="0" borderId="0" xfId="0" applyBorder="1" applyAlignment="1" applyProtection="1"/>
    <xf numFmtId="164" fontId="0" fillId="2" borderId="12" xfId="0" applyNumberFormat="1" applyFill="1" applyBorder="1" applyAlignment="1" applyProtection="1"/>
    <xf numFmtId="164" fontId="0" fillId="8" borderId="24" xfId="0" applyNumberFormat="1" applyFill="1" applyBorder="1" applyAlignment="1" applyProtection="1"/>
    <xf numFmtId="0" fontId="0" fillId="17" borderId="98" xfId="0" applyFill="1" applyBorder="1" applyAlignment="1">
      <alignment vertical="top"/>
    </xf>
    <xf numFmtId="0" fontId="0" fillId="17" borderId="99" xfId="0" applyFill="1" applyBorder="1" applyAlignment="1">
      <alignment vertical="top"/>
    </xf>
    <xf numFmtId="0" fontId="0" fillId="17" borderId="108" xfId="0" applyFont="1" applyFill="1" applyBorder="1" applyAlignment="1">
      <alignment vertical="top"/>
    </xf>
    <xf numFmtId="0" fontId="0" fillId="17" borderId="109" xfId="0" applyFont="1" applyFill="1" applyBorder="1" applyAlignment="1">
      <alignment vertical="top"/>
    </xf>
    <xf numFmtId="0" fontId="0" fillId="4" borderId="100" xfId="0" applyFill="1" applyBorder="1" applyAlignment="1">
      <alignment vertical="top" wrapText="1"/>
    </xf>
    <xf numFmtId="0" fontId="0" fillId="4" borderId="101" xfId="0" applyFill="1" applyBorder="1" applyAlignment="1">
      <alignment vertical="top" wrapText="1"/>
    </xf>
    <xf numFmtId="0" fontId="0" fillId="16" borderId="113" xfId="0" applyFill="1" applyBorder="1" applyAlignment="1">
      <alignment vertical="top" wrapText="1"/>
    </xf>
    <xf numFmtId="0" fontId="0" fillId="16" borderId="114" xfId="0" applyFill="1" applyBorder="1" applyAlignment="1">
      <alignment vertical="top" wrapText="1"/>
    </xf>
    <xf numFmtId="0" fontId="19" fillId="7" borderId="110" xfId="4" applyBorder="1" applyAlignment="1">
      <alignment horizontal="center" vertical="top"/>
    </xf>
    <xf numFmtId="0" fontId="19" fillId="7" borderId="112" xfId="4" applyBorder="1" applyAlignment="1">
      <alignment horizontal="center" vertical="top"/>
    </xf>
    <xf numFmtId="0" fontId="0" fillId="17" borderId="110" xfId="0" applyFill="1" applyBorder="1" applyAlignment="1">
      <alignment vertical="top" wrapText="1"/>
    </xf>
    <xf numFmtId="0" fontId="0" fillId="17" borderId="112" xfId="0" applyFill="1" applyBorder="1" applyAlignment="1">
      <alignment vertical="top" wrapText="1"/>
    </xf>
    <xf numFmtId="0" fontId="0" fillId="4" borderId="100" xfId="0" applyFill="1" applyBorder="1" applyAlignment="1">
      <alignment vertical="top"/>
    </xf>
    <xf numFmtId="0" fontId="0" fillId="4" borderId="101" xfId="0" applyFill="1" applyBorder="1" applyAlignment="1">
      <alignment vertical="top"/>
    </xf>
    <xf numFmtId="0" fontId="0" fillId="4" borderId="100" xfId="0" applyFont="1" applyFill="1" applyBorder="1" applyAlignment="1" applyProtection="1">
      <alignment vertical="top" wrapText="1"/>
    </xf>
    <xf numFmtId="0" fontId="0" fillId="4" borderId="101" xfId="0" applyFont="1" applyFill="1" applyBorder="1" applyAlignment="1" applyProtection="1">
      <alignment vertical="top" wrapText="1"/>
    </xf>
    <xf numFmtId="0" fontId="3" fillId="16" borderId="104" xfId="0" applyFont="1" applyFill="1" applyBorder="1" applyAlignment="1">
      <alignment vertical="top" wrapText="1"/>
    </xf>
    <xf numFmtId="0" fontId="0" fillId="16" borderId="105" xfId="0" applyFont="1" applyFill="1" applyBorder="1" applyAlignment="1">
      <alignment vertical="top" wrapText="1"/>
    </xf>
    <xf numFmtId="0" fontId="19" fillId="7" borderId="110" xfId="4" applyFill="1" applyBorder="1" applyAlignment="1">
      <alignment horizontal="center" vertical="top"/>
    </xf>
    <xf numFmtId="0" fontId="19" fillId="7" borderId="112" xfId="4" applyFill="1" applyBorder="1" applyAlignment="1">
      <alignment horizontal="center" vertical="top"/>
    </xf>
    <xf numFmtId="0" fontId="0" fillId="4" borderId="98" xfId="0" applyFill="1" applyBorder="1" applyAlignment="1">
      <alignment vertical="top"/>
    </xf>
    <xf numFmtId="0" fontId="0" fillId="4" borderId="99" xfId="0" applyFill="1" applyBorder="1" applyAlignment="1">
      <alignment vertical="top"/>
    </xf>
    <xf numFmtId="0" fontId="0" fillId="17" borderId="100" xfId="0" applyFill="1" applyBorder="1" applyAlignment="1">
      <alignment vertical="top" wrapText="1"/>
    </xf>
    <xf numFmtId="0" fontId="0" fillId="17" borderId="101" xfId="0" applyFill="1" applyBorder="1" applyAlignment="1">
      <alignment vertical="top" wrapText="1"/>
    </xf>
    <xf numFmtId="0" fontId="21" fillId="17" borderId="100" xfId="1" applyFill="1" applyBorder="1" applyAlignment="1">
      <alignment vertical="top"/>
    </xf>
    <xf numFmtId="0" fontId="21" fillId="17" borderId="101" xfId="1" applyFill="1" applyBorder="1" applyAlignment="1">
      <alignment vertical="top"/>
    </xf>
    <xf numFmtId="0" fontId="43" fillId="14" borderId="110" xfId="0" applyFont="1" applyFill="1" applyBorder="1" applyAlignment="1">
      <alignment horizontal="center" vertical="center"/>
    </xf>
    <xf numFmtId="0" fontId="43" fillId="14" borderId="112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top"/>
    </xf>
    <xf numFmtId="0" fontId="0" fillId="4" borderId="103" xfId="0" applyFill="1" applyBorder="1" applyAlignment="1">
      <alignment vertical="top"/>
    </xf>
    <xf numFmtId="0" fontId="42" fillId="15" borderId="110" xfId="3" applyFont="1" applyFill="1" applyBorder="1" applyAlignment="1">
      <alignment horizontal="center" vertical="top"/>
    </xf>
    <xf numFmtId="0" fontId="42" fillId="15" borderId="111" xfId="3" applyFont="1" applyFill="1" applyBorder="1" applyAlignment="1">
      <alignment horizontal="center" vertical="top"/>
    </xf>
    <xf numFmtId="0" fontId="42" fillId="15" borderId="112" xfId="3" applyFont="1" applyFill="1" applyBorder="1" applyAlignment="1">
      <alignment horizontal="center" vertical="top"/>
    </xf>
    <xf numFmtId="0" fontId="41" fillId="17" borderId="110" xfId="3" applyFont="1" applyFill="1" applyBorder="1" applyAlignment="1">
      <alignment horizontal="center" vertical="top"/>
    </xf>
    <xf numFmtId="0" fontId="41" fillId="17" borderId="111" xfId="3" applyFont="1" applyFill="1" applyBorder="1" applyAlignment="1">
      <alignment horizontal="center" vertical="top"/>
    </xf>
    <xf numFmtId="0" fontId="41" fillId="17" borderId="112" xfId="3" applyFont="1" applyFill="1" applyBorder="1" applyAlignment="1">
      <alignment horizontal="center" vertical="top"/>
    </xf>
    <xf numFmtId="0" fontId="19" fillId="7" borderId="111" xfId="4" applyBorder="1" applyAlignment="1">
      <alignment vertical="top"/>
    </xf>
    <xf numFmtId="0" fontId="19" fillId="7" borderId="112" xfId="4" applyBorder="1" applyAlignment="1">
      <alignment vertical="top"/>
    </xf>
    <xf numFmtId="0" fontId="0" fillId="4" borderId="0" xfId="0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105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10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101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03" xfId="0" applyFill="1" applyBorder="1" applyAlignment="1">
      <alignment vertical="top"/>
    </xf>
    <xf numFmtId="0" fontId="0" fillId="17" borderId="7" xfId="0" applyFill="1" applyBorder="1" applyAlignment="1">
      <alignment vertical="top"/>
    </xf>
    <xf numFmtId="0" fontId="0" fillId="17" borderId="105" xfId="0" applyFill="1" applyBorder="1" applyAlignment="1">
      <alignment vertical="top"/>
    </xf>
    <xf numFmtId="0" fontId="0" fillId="4" borderId="120" xfId="0" applyFill="1" applyBorder="1" applyAlignment="1">
      <alignment vertical="top"/>
    </xf>
    <xf numFmtId="0" fontId="19" fillId="7" borderId="0" xfId="4" applyBorder="1" applyAlignment="1">
      <alignment vertical="top"/>
    </xf>
    <xf numFmtId="0" fontId="19" fillId="7" borderId="101" xfId="4" applyBorder="1" applyAlignment="1">
      <alignment vertical="top"/>
    </xf>
    <xf numFmtId="0" fontId="0" fillId="17" borderId="2" xfId="0" applyFill="1" applyBorder="1" applyAlignment="1">
      <alignment vertical="top"/>
    </xf>
    <xf numFmtId="0" fontId="0" fillId="17" borderId="107" xfId="0" applyFill="1" applyBorder="1" applyAlignment="1">
      <alignment vertical="top"/>
    </xf>
    <xf numFmtId="0" fontId="0" fillId="17" borderId="10" xfId="0" applyFill="1" applyBorder="1" applyAlignment="1">
      <alignment vertical="top"/>
    </xf>
    <xf numFmtId="0" fontId="0" fillId="17" borderId="103" xfId="0" applyFill="1" applyBorder="1" applyAlignment="1">
      <alignment vertical="top"/>
    </xf>
    <xf numFmtId="0" fontId="0" fillId="17" borderId="0" xfId="0" applyFill="1" applyBorder="1" applyAlignment="1">
      <alignment vertical="top"/>
    </xf>
    <xf numFmtId="0" fontId="0" fillId="17" borderId="101" xfId="0" applyFill="1" applyBorder="1" applyAlignment="1">
      <alignment vertical="top"/>
    </xf>
    <xf numFmtId="0" fontId="0" fillId="17" borderId="118" xfId="0" applyFill="1" applyBorder="1" applyAlignment="1">
      <alignment vertical="top" wrapText="1"/>
    </xf>
    <xf numFmtId="0" fontId="0" fillId="17" borderId="119" xfId="0" applyFill="1" applyBorder="1" applyAlignment="1">
      <alignment vertical="top" wrapText="1"/>
    </xf>
    <xf numFmtId="0" fontId="16" fillId="5" borderId="14" xfId="6" applyProtection="1"/>
    <xf numFmtId="164" fontId="26" fillId="10" borderId="14" xfId="9" applyNumberFormat="1" applyProtection="1"/>
    <xf numFmtId="0" fontId="26" fillId="10" borderId="14" xfId="9" applyProtection="1"/>
    <xf numFmtId="164" fontId="26" fillId="10" borderId="68" xfId="9" applyNumberFormat="1" applyBorder="1" applyProtection="1"/>
    <xf numFmtId="0" fontId="26" fillId="10" borderId="69" xfId="9" applyBorder="1" applyProtection="1"/>
    <xf numFmtId="44" fontId="10" fillId="3" borderId="12" xfId="0" applyNumberFormat="1" applyFont="1" applyFill="1" applyBorder="1" applyAlignment="1" applyProtection="1">
      <alignment horizontal="right"/>
    </xf>
    <xf numFmtId="0" fontId="31" fillId="0" borderId="10" xfId="0" applyFont="1" applyBorder="1" applyAlignment="1" applyProtection="1">
      <alignment horizontal="right" vertical="top"/>
    </xf>
    <xf numFmtId="0" fontId="8" fillId="7" borderId="16" xfId="5" applyBorder="1" applyAlignment="1" applyProtection="1">
      <alignment horizontal="center" vertical="center" wrapText="1"/>
    </xf>
    <xf numFmtId="166" fontId="11" fillId="9" borderId="31" xfId="0" applyNumberFormat="1" applyFont="1" applyFill="1" applyBorder="1" applyAlignment="1" applyProtection="1">
      <alignment horizontal="left"/>
    </xf>
    <xf numFmtId="166" fontId="11" fillId="9" borderId="32" xfId="0" applyNumberFormat="1" applyFont="1" applyFill="1" applyBorder="1" applyAlignment="1" applyProtection="1">
      <alignment horizontal="left"/>
    </xf>
    <xf numFmtId="166" fontId="11" fillId="9" borderId="33" xfId="0" applyNumberFormat="1" applyFont="1" applyFill="1" applyBorder="1" applyAlignment="1" applyProtection="1">
      <alignment horizontal="left"/>
    </xf>
    <xf numFmtId="166" fontId="11" fillId="0" borderId="36" xfId="0" applyNumberFormat="1" applyFont="1" applyBorder="1" applyAlignment="1" applyProtection="1">
      <alignment horizontal="left"/>
    </xf>
    <xf numFmtId="166" fontId="11" fillId="0" borderId="37" xfId="0" applyNumberFormat="1" applyFont="1" applyBorder="1" applyAlignment="1" applyProtection="1">
      <alignment horizontal="left"/>
    </xf>
    <xf numFmtId="166" fontId="11" fillId="0" borderId="38" xfId="0" applyNumberFormat="1" applyFont="1" applyBorder="1" applyAlignment="1" applyProtection="1">
      <alignment horizontal="left"/>
    </xf>
    <xf numFmtId="0" fontId="5" fillId="0" borderId="22" xfId="0" applyFont="1" applyFill="1" applyBorder="1" applyProtection="1"/>
    <xf numFmtId="0" fontId="5" fillId="0" borderId="23" xfId="0" applyFont="1" applyFill="1" applyBorder="1" applyProtection="1"/>
    <xf numFmtId="44" fontId="12" fillId="13" borderId="1" xfId="0" applyNumberFormat="1" applyFont="1" applyFill="1" applyBorder="1" applyAlignment="1" applyProtection="1">
      <alignment horizontal="right"/>
    </xf>
    <xf numFmtId="44" fontId="12" fillId="13" borderId="3" xfId="0" applyNumberFormat="1" applyFont="1" applyFill="1" applyBorder="1" applyAlignment="1" applyProtection="1">
      <alignment horizontal="right"/>
    </xf>
    <xf numFmtId="44" fontId="16" fillId="5" borderId="36" xfId="6" applyNumberFormat="1" applyBorder="1" applyAlignment="1" applyProtection="1">
      <alignment horizontal="right"/>
    </xf>
    <xf numFmtId="44" fontId="16" fillId="5" borderId="49" xfId="6" applyNumberFormat="1" applyBorder="1" applyAlignment="1" applyProtection="1">
      <alignment horizontal="right"/>
    </xf>
    <xf numFmtId="44" fontId="16" fillId="5" borderId="39" xfId="6" applyNumberFormat="1" applyBorder="1" applyAlignment="1" applyProtection="1">
      <alignment horizontal="right"/>
    </xf>
    <xf numFmtId="44" fontId="16" fillId="5" borderId="47" xfId="6" applyNumberFormat="1" applyBorder="1" applyAlignment="1" applyProtection="1">
      <alignment horizontal="right"/>
    </xf>
    <xf numFmtId="44" fontId="16" fillId="5" borderId="41" xfId="6" applyNumberFormat="1" applyBorder="1" applyAlignment="1" applyProtection="1">
      <alignment horizontal="right"/>
    </xf>
    <xf numFmtId="44" fontId="16" fillId="5" borderId="50" xfId="6" applyNumberFormat="1" applyBorder="1" applyAlignment="1" applyProtection="1">
      <alignment horizontal="right"/>
    </xf>
    <xf numFmtId="44" fontId="16" fillId="5" borderId="92" xfId="6" applyNumberFormat="1" applyBorder="1" applyAlignment="1" applyProtection="1">
      <alignment horizontal="right"/>
    </xf>
    <xf numFmtId="44" fontId="16" fillId="5" borderId="93" xfId="6" applyNumberFormat="1" applyBorder="1" applyAlignment="1" applyProtection="1">
      <alignment horizontal="right"/>
    </xf>
    <xf numFmtId="0" fontId="8" fillId="7" borderId="26" xfId="5" applyBorder="1" applyAlignment="1" applyProtection="1">
      <alignment horizontal="center" vertical="center" wrapText="1"/>
    </xf>
    <xf numFmtId="44" fontId="16" fillId="5" borderId="34" xfId="6" applyNumberFormat="1" applyBorder="1" applyAlignment="1" applyProtection="1">
      <alignment horizontal="right"/>
    </xf>
    <xf numFmtId="44" fontId="16" fillId="5" borderId="46" xfId="6" applyNumberFormat="1" applyBorder="1" applyAlignment="1" applyProtection="1">
      <alignment horizontal="right"/>
    </xf>
    <xf numFmtId="44" fontId="16" fillId="5" borderId="31" xfId="6" applyNumberFormat="1" applyBorder="1" applyAlignment="1" applyProtection="1">
      <alignment horizontal="right"/>
    </xf>
    <xf numFmtId="44" fontId="16" fillId="5" borderId="57" xfId="6" applyNumberFormat="1" applyBorder="1" applyAlignment="1" applyProtection="1">
      <alignment horizontal="right"/>
    </xf>
    <xf numFmtId="0" fontId="45" fillId="0" borderId="0" xfId="3" applyFont="1" applyBorder="1" applyAlignment="1" applyProtection="1">
      <alignment horizontal="left"/>
    </xf>
    <xf numFmtId="0" fontId="18" fillId="0" borderId="0" xfId="7" applyBorder="1" applyProtection="1"/>
    <xf numFmtId="0" fontId="0" fillId="9" borderId="12" xfId="0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9" fillId="7" borderId="18" xfId="4" applyBorder="1" applyAlignment="1" applyProtection="1">
      <alignment horizontal="center"/>
    </xf>
    <xf numFmtId="0" fontId="19" fillId="7" borderId="19" xfId="4" applyBorder="1" applyAlignment="1" applyProtection="1">
      <alignment horizontal="center"/>
    </xf>
    <xf numFmtId="0" fontId="19" fillId="7" borderId="20" xfId="4" applyBorder="1" applyAlignment="1" applyProtection="1">
      <alignment horizontal="center"/>
    </xf>
    <xf numFmtId="0" fontId="0" fillId="8" borderId="22" xfId="0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9" borderId="31" xfId="0" applyFill="1" applyBorder="1" applyProtection="1"/>
    <xf numFmtId="0" fontId="0" fillId="9" borderId="33" xfId="0" applyFill="1" applyBorder="1" applyProtection="1"/>
    <xf numFmtId="165" fontId="0" fillId="2" borderId="22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8" fillId="7" borderId="25" xfId="5" applyBorder="1" applyAlignment="1" applyProtection="1">
      <alignment horizontal="center"/>
    </xf>
    <xf numFmtId="0" fontId="8" fillId="7" borderId="16" xfId="5" applyBorder="1" applyAlignment="1" applyProtection="1">
      <alignment horizontal="center"/>
    </xf>
    <xf numFmtId="0" fontId="8" fillId="7" borderId="26" xfId="5" applyBorder="1" applyAlignment="1" applyProtection="1">
      <alignment horizontal="center"/>
    </xf>
    <xf numFmtId="44" fontId="16" fillId="5" borderId="33" xfId="6" applyNumberFormat="1" applyBorder="1" applyAlignment="1" applyProtection="1">
      <alignment horizontal="right"/>
    </xf>
    <xf numFmtId="44" fontId="16" fillId="5" borderId="52" xfId="6" applyNumberFormat="1" applyBorder="1" applyAlignment="1" applyProtection="1">
      <alignment horizontal="right"/>
    </xf>
    <xf numFmtId="44" fontId="16" fillId="5" borderId="54" xfId="6" applyNumberFormat="1" applyBorder="1" applyAlignment="1" applyProtection="1">
      <alignment horizontal="right"/>
    </xf>
    <xf numFmtId="0" fontId="5" fillId="9" borderId="22" xfId="0" applyFont="1" applyFill="1" applyBorder="1" applyProtection="1"/>
    <xf numFmtId="0" fontId="5" fillId="9" borderId="24" xfId="0" applyFont="1" applyFill="1" applyBorder="1" applyProtection="1"/>
    <xf numFmtId="44" fontId="16" fillId="5" borderId="44" xfId="6" applyNumberFormat="1" applyBorder="1" applyAlignment="1" applyProtection="1">
      <alignment horizontal="right"/>
    </xf>
    <xf numFmtId="44" fontId="16" fillId="5" borderId="48" xfId="6" applyNumberFormat="1" applyBorder="1" applyAlignment="1" applyProtection="1">
      <alignment horizontal="right"/>
    </xf>
    <xf numFmtId="44" fontId="16" fillId="5" borderId="51" xfId="6" applyNumberFormat="1" applyBorder="1" applyAlignment="1" applyProtection="1">
      <alignment horizontal="right"/>
    </xf>
    <xf numFmtId="44" fontId="16" fillId="5" borderId="91" xfId="6" applyNumberFormat="1" applyBorder="1" applyAlignment="1" applyProtection="1">
      <alignment horizontal="right"/>
    </xf>
    <xf numFmtId="44" fontId="16" fillId="5" borderId="53" xfId="6" applyNumberFormat="1" applyBorder="1" applyAlignment="1" applyProtection="1">
      <alignment horizontal="right"/>
    </xf>
    <xf numFmtId="44" fontId="16" fillId="5" borderId="55" xfId="6" applyNumberFormat="1" applyBorder="1" applyAlignment="1" applyProtection="1">
      <alignment horizontal="right"/>
    </xf>
    <xf numFmtId="0" fontId="0" fillId="0" borderId="51" xfId="0" applyBorder="1" applyProtection="1"/>
    <xf numFmtId="0" fontId="0" fillId="0" borderId="91" xfId="0" applyBorder="1" applyProtection="1"/>
    <xf numFmtId="0" fontId="0" fillId="0" borderId="41" xfId="0" applyBorder="1" applyProtection="1"/>
    <xf numFmtId="0" fontId="0" fillId="0" borderId="43" xfId="0" applyBorder="1" applyProtection="1"/>
    <xf numFmtId="44" fontId="16" fillId="5" borderId="43" xfId="6" applyNumberFormat="1" applyBorder="1" applyAlignment="1" applyProtection="1">
      <alignment horizontal="right"/>
    </xf>
    <xf numFmtId="44" fontId="16" fillId="5" borderId="18" xfId="6" applyNumberFormat="1" applyBorder="1" applyAlignment="1" applyProtection="1">
      <alignment horizontal="right"/>
    </xf>
    <xf numFmtId="44" fontId="16" fillId="5" borderId="20" xfId="6" applyNumberFormat="1" applyBorder="1" applyAlignment="1" applyProtection="1">
      <alignment horizontal="right"/>
    </xf>
    <xf numFmtId="44" fontId="16" fillId="5" borderId="29" xfId="6" applyNumberFormat="1" applyBorder="1" applyAlignment="1" applyProtection="1">
      <alignment horizontal="right"/>
    </xf>
    <xf numFmtId="44" fontId="16" fillId="5" borderId="45" xfId="6" applyNumberFormat="1" applyBorder="1" applyAlignment="1" applyProtection="1">
      <alignment horizontal="right"/>
    </xf>
    <xf numFmtId="0" fontId="5" fillId="0" borderId="18" xfId="0" applyFont="1" applyBorder="1" applyProtection="1"/>
    <xf numFmtId="0" fontId="5" fillId="0" borderId="20" xfId="0" applyFont="1" applyBorder="1" applyProtection="1"/>
    <xf numFmtId="0" fontId="10" fillId="3" borderId="12" xfId="0" applyFont="1" applyFill="1" applyBorder="1" applyAlignment="1" applyProtection="1">
      <alignment horizontal="right"/>
    </xf>
    <xf numFmtId="44" fontId="10" fillId="3" borderId="1" xfId="0" applyNumberFormat="1" applyFont="1" applyFill="1" applyBorder="1" applyAlignment="1" applyProtection="1">
      <alignment horizontal="right"/>
    </xf>
    <xf numFmtId="44" fontId="10" fillId="3" borderId="3" xfId="0" applyNumberFormat="1" applyFont="1" applyFill="1" applyBorder="1" applyAlignment="1" applyProtection="1">
      <alignment horizontal="right"/>
    </xf>
    <xf numFmtId="166" fontId="11" fillId="0" borderId="41" xfId="0" applyNumberFormat="1" applyFont="1" applyBorder="1" applyAlignment="1" applyProtection="1">
      <alignment horizontal="left"/>
    </xf>
    <xf numFmtId="166" fontId="11" fillId="0" borderId="42" xfId="0" applyNumberFormat="1" applyFont="1" applyBorder="1" applyAlignment="1" applyProtection="1">
      <alignment horizontal="left"/>
    </xf>
    <xf numFmtId="166" fontId="11" fillId="0" borderId="43" xfId="0" applyNumberFormat="1" applyFont="1" applyBorder="1" applyAlignment="1" applyProtection="1">
      <alignment horizontal="left"/>
    </xf>
    <xf numFmtId="166" fontId="11" fillId="0" borderId="1" xfId="0" applyNumberFormat="1" applyFont="1" applyBorder="1" applyAlignment="1" applyProtection="1">
      <alignment horizontal="left"/>
    </xf>
    <xf numFmtId="166" fontId="11" fillId="0" borderId="2" xfId="0" applyNumberFormat="1" applyFont="1" applyBorder="1" applyAlignment="1" applyProtection="1">
      <alignment horizontal="left"/>
    </xf>
    <xf numFmtId="166" fontId="11" fillId="0" borderId="3" xfId="0" applyNumberFormat="1" applyFont="1" applyBorder="1" applyAlignment="1" applyProtection="1">
      <alignment horizontal="left"/>
    </xf>
    <xf numFmtId="44" fontId="16" fillId="5" borderId="94" xfId="6" applyNumberFormat="1" applyBorder="1" applyAlignment="1" applyProtection="1">
      <alignment horizontal="right"/>
    </xf>
    <xf numFmtId="44" fontId="16" fillId="5" borderId="3" xfId="6" applyNumberFormat="1" applyBorder="1" applyAlignment="1" applyProtection="1">
      <alignment horizontal="right"/>
    </xf>
    <xf numFmtId="44" fontId="16" fillId="5" borderId="1" xfId="6" applyNumberFormat="1" applyBorder="1" applyAlignment="1" applyProtection="1">
      <alignment horizontal="right"/>
    </xf>
    <xf numFmtId="44" fontId="16" fillId="5" borderId="56" xfId="6" applyNumberFormat="1" applyBorder="1" applyAlignment="1" applyProtection="1">
      <alignment horizontal="right"/>
    </xf>
    <xf numFmtId="0" fontId="12" fillId="13" borderId="12" xfId="0" applyFont="1" applyFill="1" applyBorder="1" applyAlignment="1" applyProtection="1">
      <alignment horizontal="right"/>
    </xf>
    <xf numFmtId="0" fontId="32" fillId="13" borderId="12" xfId="1" applyFont="1" applyFill="1" applyBorder="1" applyAlignment="1" applyProtection="1">
      <alignment horizontal="right"/>
    </xf>
    <xf numFmtId="0" fontId="19" fillId="7" borderId="25" xfId="4" applyBorder="1" applyAlignment="1" applyProtection="1">
      <alignment horizontal="center"/>
    </xf>
    <xf numFmtId="0" fontId="19" fillId="7" borderId="16" xfId="4" applyBorder="1" applyAlignment="1" applyProtection="1">
      <alignment horizontal="center"/>
    </xf>
    <xf numFmtId="0" fontId="19" fillId="7" borderId="26" xfId="4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8" borderId="12" xfId="0" applyFill="1" applyBorder="1" applyProtection="1">
      <protection locked="0"/>
    </xf>
    <xf numFmtId="0" fontId="21" fillId="8" borderId="12" xfId="1" applyFill="1" applyBorder="1" applyProtection="1">
      <protection locked="0"/>
    </xf>
    <xf numFmtId="168" fontId="0" fillId="8" borderId="12" xfId="0" applyNumberFormat="1" applyFill="1" applyBorder="1" applyProtection="1">
      <protection locked="0"/>
    </xf>
    <xf numFmtId="0" fontId="6" fillId="8" borderId="4" xfId="0" applyFont="1" applyFill="1" applyBorder="1" applyAlignment="1" applyProtection="1">
      <alignment horizontal="justify" vertical="top"/>
      <protection locked="0"/>
    </xf>
    <xf numFmtId="0" fontId="6" fillId="8" borderId="0" xfId="0" applyFont="1" applyFill="1" applyBorder="1" applyAlignment="1" applyProtection="1">
      <alignment horizontal="justify" vertical="top"/>
      <protection locked="0"/>
    </xf>
    <xf numFmtId="0" fontId="6" fillId="8" borderId="5" xfId="0" applyFont="1" applyFill="1" applyBorder="1" applyAlignment="1" applyProtection="1">
      <alignment horizontal="justify" vertical="top"/>
      <protection locked="0"/>
    </xf>
    <xf numFmtId="0" fontId="6" fillId="8" borderId="6" xfId="0" applyFont="1" applyFill="1" applyBorder="1" applyAlignment="1" applyProtection="1">
      <alignment horizontal="justify" vertical="top"/>
      <protection locked="0"/>
    </xf>
    <xf numFmtId="0" fontId="6" fillId="8" borderId="7" xfId="0" applyFont="1" applyFill="1" applyBorder="1" applyAlignment="1" applyProtection="1">
      <alignment horizontal="justify" vertical="top"/>
      <protection locked="0"/>
    </xf>
    <xf numFmtId="0" fontId="6" fillId="8" borderId="8" xfId="0" applyFont="1" applyFill="1" applyBorder="1" applyAlignment="1" applyProtection="1">
      <alignment horizontal="justify" vertical="top"/>
      <protection locked="0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164" fontId="0" fillId="8" borderId="1" xfId="0" applyNumberFormat="1" applyFill="1" applyBorder="1" applyAlignment="1" applyProtection="1">
      <alignment horizontal="right"/>
      <protection locked="0"/>
    </xf>
    <xf numFmtId="164" fontId="0" fillId="8" borderId="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0" fillId="2" borderId="3" xfId="0" applyNumberFormat="1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164" fontId="44" fillId="8" borderId="1" xfId="0" applyNumberFormat="1" applyFont="1" applyFill="1" applyBorder="1" applyAlignment="1" applyProtection="1">
      <alignment horizontal="right"/>
      <protection locked="0"/>
    </xf>
    <xf numFmtId="164" fontId="44" fillId="8" borderId="3" xfId="0" applyNumberFormat="1" applyFont="1" applyFill="1" applyBorder="1" applyAlignment="1" applyProtection="1">
      <alignment horizontal="right"/>
      <protection locked="0"/>
    </xf>
    <xf numFmtId="0" fontId="44" fillId="8" borderId="1" xfId="0" applyFont="1" applyFill="1" applyBorder="1" applyAlignment="1" applyProtection="1">
      <alignment horizontal="left"/>
      <protection locked="0"/>
    </xf>
    <xf numFmtId="0" fontId="44" fillId="8" borderId="3" xfId="0" applyFont="1" applyFill="1" applyBorder="1" applyAlignment="1" applyProtection="1">
      <alignment horizontal="left"/>
      <protection locked="0"/>
    </xf>
    <xf numFmtId="0" fontId="5" fillId="0" borderId="27" xfId="0" applyFont="1" applyBorder="1" applyProtection="1"/>
    <xf numFmtId="0" fontId="5" fillId="0" borderId="21" xfId="0" applyFont="1" applyBorder="1" applyProtection="1"/>
    <xf numFmtId="0" fontId="5" fillId="0" borderId="28" xfId="0" applyFont="1" applyBorder="1" applyProtection="1"/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8" borderId="0" xfId="0" applyFont="1" applyFill="1" applyBorder="1" applyAlignment="1" applyProtection="1">
      <alignment horizontal="left" vertical="top" wrapText="1"/>
      <protection locked="0"/>
    </xf>
    <xf numFmtId="0" fontId="6" fillId="8" borderId="5" xfId="0" applyFont="1" applyFill="1" applyBorder="1" applyAlignment="1" applyProtection="1">
      <alignment horizontal="left" vertical="top" wrapText="1"/>
      <protection locked="0"/>
    </xf>
    <xf numFmtId="0" fontId="6" fillId="8" borderId="25" xfId="0" applyFont="1" applyFill="1" applyBorder="1" applyAlignment="1" applyProtection="1">
      <alignment horizontal="left" vertical="top" wrapText="1"/>
      <protection locked="0"/>
    </xf>
    <xf numFmtId="0" fontId="6" fillId="8" borderId="16" xfId="0" applyFont="1" applyFill="1" applyBorder="1" applyAlignment="1" applyProtection="1">
      <alignment horizontal="left" vertical="top" wrapText="1"/>
      <protection locked="0"/>
    </xf>
    <xf numFmtId="0" fontId="6" fillId="8" borderId="26" xfId="0" applyFont="1" applyFill="1" applyBorder="1" applyAlignment="1" applyProtection="1">
      <alignment horizontal="left" vertical="top" wrapText="1"/>
      <protection locked="0"/>
    </xf>
    <xf numFmtId="0" fontId="6" fillId="8" borderId="6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8" fillId="7" borderId="124" xfId="5" applyBorder="1" applyAlignment="1" applyProtection="1">
      <alignment horizontal="center" vertical="center"/>
    </xf>
    <xf numFmtId="0" fontId="44" fillId="8" borderId="22" xfId="0" applyFont="1" applyFill="1" applyBorder="1" applyAlignment="1" applyProtection="1">
      <alignment horizontal="left"/>
      <protection locked="0"/>
    </xf>
    <xf numFmtId="0" fontId="44" fillId="8" borderId="24" xfId="0" applyFont="1" applyFill="1" applyBorder="1" applyAlignment="1" applyProtection="1">
      <alignment horizontal="left"/>
      <protection locked="0"/>
    </xf>
    <xf numFmtId="0" fontId="8" fillId="7" borderId="124" xfId="5" applyBorder="1" applyAlignment="1" applyProtection="1">
      <alignment horizontal="center" vertical="center" wrapText="1"/>
    </xf>
    <xf numFmtId="0" fontId="44" fillId="2" borderId="1" xfId="0" applyNumberFormat="1" applyFont="1" applyFill="1" applyBorder="1" applyAlignment="1" applyProtection="1">
      <alignment horizontal="center"/>
    </xf>
    <xf numFmtId="0" fontId="44" fillId="2" borderId="3" xfId="0" applyNumberFormat="1" applyFont="1" applyFill="1" applyBorder="1" applyAlignment="1" applyProtection="1">
      <alignment horizontal="center"/>
    </xf>
    <xf numFmtId="0" fontId="44" fillId="11" borderId="22" xfId="0" applyNumberFormat="1" applyFont="1" applyFill="1" applyBorder="1" applyAlignment="1" applyProtection="1">
      <alignment horizontal="center"/>
    </xf>
    <xf numFmtId="0" fontId="44" fillId="11" borderId="24" xfId="0" applyNumberFormat="1" applyFont="1" applyFill="1" applyBorder="1" applyAlignment="1" applyProtection="1">
      <alignment horizontal="center"/>
    </xf>
    <xf numFmtId="164" fontId="44" fillId="8" borderId="22" xfId="0" applyNumberFormat="1" applyFont="1" applyFill="1" applyBorder="1" applyAlignment="1" applyProtection="1">
      <alignment horizontal="right"/>
      <protection locked="0"/>
    </xf>
    <xf numFmtId="164" fontId="44" fillId="8" borderId="24" xfId="0" applyNumberFormat="1" applyFon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justify" vertical="top"/>
    </xf>
    <xf numFmtId="0" fontId="0" fillId="0" borderId="0" xfId="0" applyFill="1" applyBorder="1" applyAlignment="1" applyProtection="1">
      <alignment horizontal="justify" vertical="top"/>
    </xf>
    <xf numFmtId="0" fontId="0" fillId="0" borderId="5" xfId="0" applyFill="1" applyBorder="1" applyAlignment="1" applyProtection="1">
      <alignment horizontal="justify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right"/>
    </xf>
    <xf numFmtId="164" fontId="9" fillId="3" borderId="1" xfId="0" applyNumberFormat="1" applyFont="1" applyFill="1" applyBorder="1" applyAlignment="1" applyProtection="1">
      <alignment horizontal="right"/>
    </xf>
    <xf numFmtId="164" fontId="9" fillId="3" borderId="3" xfId="0" applyNumberFormat="1" applyFont="1" applyFill="1" applyBorder="1" applyAlignment="1" applyProtection="1">
      <alignment horizontal="right"/>
    </xf>
    <xf numFmtId="0" fontId="11" fillId="2" borderId="1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/>
    </xf>
    <xf numFmtId="0" fontId="11" fillId="11" borderId="22" xfId="0" applyNumberFormat="1" applyFont="1" applyFill="1" applyBorder="1" applyAlignment="1" applyProtection="1">
      <alignment horizontal="center"/>
    </xf>
    <xf numFmtId="0" fontId="11" fillId="11" borderId="24" xfId="0" applyNumberFormat="1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5" xfId="0" applyFill="1" applyBorder="1" applyAlignment="1" applyProtection="1">
      <alignment horizontal="left"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8" fillId="7" borderId="18" xfId="5" applyBorder="1" applyAlignment="1" applyProtection="1">
      <alignment horizontal="center"/>
    </xf>
    <xf numFmtId="0" fontId="8" fillId="7" borderId="19" xfId="5" applyBorder="1" applyAlignment="1" applyProtection="1">
      <alignment horizontal="center"/>
    </xf>
    <xf numFmtId="0" fontId="8" fillId="7" borderId="20" xfId="5" applyBorder="1" applyAlignment="1" applyProtection="1">
      <alignment horizontal="center"/>
    </xf>
    <xf numFmtId="49" fontId="0" fillId="8" borderId="2" xfId="0" applyNumberFormat="1" applyFill="1" applyBorder="1" applyAlignment="1" applyProtection="1">
      <alignment horizontal="left"/>
      <protection locked="0"/>
    </xf>
    <xf numFmtId="49" fontId="0" fillId="8" borderId="3" xfId="0" applyNumberFormat="1" applyFill="1" applyBorder="1" applyAlignment="1" applyProtection="1">
      <alignment horizontal="left"/>
      <protection locked="0"/>
    </xf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0" fillId="8" borderId="9" xfId="0" applyFont="1" applyFill="1" applyBorder="1" applyAlignment="1" applyProtection="1">
      <alignment horizontal="left" vertical="top" wrapText="1"/>
      <protection locked="0"/>
    </xf>
    <xf numFmtId="0" fontId="0" fillId="8" borderId="10" xfId="0" applyFont="1" applyFill="1" applyBorder="1" applyAlignment="1" applyProtection="1">
      <alignment horizontal="left" vertical="top" wrapText="1"/>
      <protection locked="0"/>
    </xf>
    <xf numFmtId="0" fontId="0" fillId="8" borderId="11" xfId="0" applyFont="1" applyFill="1" applyBorder="1" applyAlignment="1" applyProtection="1">
      <alignment horizontal="left" vertical="top" wrapText="1"/>
      <protection locked="0"/>
    </xf>
    <xf numFmtId="0" fontId="0" fillId="8" borderId="4" xfId="0" applyFont="1" applyFill="1" applyBorder="1" applyAlignment="1" applyProtection="1">
      <alignment horizontal="left" vertical="top" wrapText="1"/>
      <protection locked="0"/>
    </xf>
    <xf numFmtId="0" fontId="0" fillId="8" borderId="0" xfId="0" applyFont="1" applyFill="1" applyBorder="1" applyAlignment="1" applyProtection="1">
      <alignment horizontal="left" vertical="top" wrapText="1"/>
      <protection locked="0"/>
    </xf>
    <xf numFmtId="0" fontId="0" fillId="8" borderId="5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Protection="1"/>
    <xf numFmtId="0" fontId="6" fillId="0" borderId="27" xfId="0" applyFont="1" applyFill="1" applyBorder="1" applyAlignment="1" applyProtection="1">
      <alignment horizontal="justify" vertical="top"/>
    </xf>
    <xf numFmtId="0" fontId="6" fillId="0" borderId="21" xfId="0" applyFont="1" applyFill="1" applyBorder="1" applyAlignment="1" applyProtection="1">
      <alignment horizontal="justify" vertical="top"/>
    </xf>
    <xf numFmtId="0" fontId="6" fillId="0" borderId="28" xfId="0" applyFont="1" applyFill="1" applyBorder="1" applyAlignment="1" applyProtection="1">
      <alignment horizontal="justify" vertical="top"/>
    </xf>
    <xf numFmtId="0" fontId="0" fillId="8" borderId="6" xfId="0" applyFont="1" applyFill="1" applyBorder="1" applyAlignment="1" applyProtection="1">
      <alignment horizontal="left" vertical="top" wrapText="1"/>
      <protection locked="0"/>
    </xf>
    <xf numFmtId="0" fontId="0" fillId="8" borderId="7" xfId="0" applyFont="1" applyFill="1" applyBorder="1" applyAlignment="1" applyProtection="1">
      <alignment horizontal="left" vertical="top" wrapText="1"/>
      <protection locked="0"/>
    </xf>
    <xf numFmtId="0" fontId="0" fillId="8" borderId="8" xfId="0" applyFont="1" applyFill="1" applyBorder="1" applyAlignment="1" applyProtection="1">
      <alignment horizontal="left" vertical="top" wrapText="1"/>
      <protection locked="0"/>
    </xf>
    <xf numFmtId="166" fontId="0" fillId="9" borderId="36" xfId="0" applyNumberFormat="1" applyFill="1" applyBorder="1" applyAlignment="1" applyProtection="1">
      <alignment horizontal="left"/>
    </xf>
    <xf numFmtId="166" fontId="0" fillId="9" borderId="38" xfId="0" applyNumberFormat="1" applyFill="1" applyBorder="1" applyAlignment="1" applyProtection="1">
      <alignment horizontal="left"/>
    </xf>
    <xf numFmtId="0" fontId="33" fillId="9" borderId="1" xfId="0" applyFont="1" applyFill="1" applyBorder="1" applyAlignment="1" applyProtection="1">
      <alignment horizontal="left" vertical="top"/>
    </xf>
    <xf numFmtId="0" fontId="33" fillId="9" borderId="2" xfId="0" applyFont="1" applyFill="1" applyBorder="1" applyAlignment="1" applyProtection="1">
      <alignment horizontal="left" vertical="top"/>
    </xf>
    <xf numFmtId="0" fontId="33" fillId="9" borderId="3" xfId="0" applyFont="1" applyFill="1" applyBorder="1" applyAlignment="1" applyProtection="1">
      <alignment horizontal="left" vertical="top"/>
    </xf>
    <xf numFmtId="0" fontId="5" fillId="0" borderId="1" xfId="8" applyFill="1" applyBorder="1" applyAlignment="1" applyProtection="1">
      <alignment horizontal="right"/>
    </xf>
    <xf numFmtId="0" fontId="5" fillId="0" borderId="2" xfId="8" applyFill="1" applyBorder="1" applyAlignment="1" applyProtection="1">
      <alignment horizontal="right"/>
    </xf>
    <xf numFmtId="0" fontId="5" fillId="0" borderId="3" xfId="8" applyFill="1" applyBorder="1" applyAlignment="1" applyProtection="1">
      <alignment horizontal="right"/>
    </xf>
    <xf numFmtId="0" fontId="8" fillId="7" borderId="18" xfId="5" applyBorder="1" applyAlignment="1" applyProtection="1">
      <alignment horizontal="center" vertical="center"/>
    </xf>
    <xf numFmtId="0" fontId="8" fillId="7" borderId="19" xfId="5" applyBorder="1" applyAlignment="1" applyProtection="1">
      <alignment horizontal="center" vertical="center"/>
    </xf>
    <xf numFmtId="166" fontId="0" fillId="9" borderId="31" xfId="0" applyNumberFormat="1" applyFill="1" applyBorder="1" applyAlignment="1" applyProtection="1">
      <alignment horizontal="left"/>
    </xf>
    <xf numFmtId="166" fontId="0" fillId="9" borderId="33" xfId="0" applyNumberFormat="1" applyFill="1" applyBorder="1" applyAlignment="1" applyProtection="1">
      <alignment horizontal="left"/>
    </xf>
    <xf numFmtId="0" fontId="15" fillId="0" borderId="0" xfId="3" applyBorder="1" applyAlignment="1" applyProtection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0" xfId="0" applyFont="1" applyBorder="1" applyAlignment="1" applyProtection="1">
      <alignment horizontal="center"/>
    </xf>
    <xf numFmtId="0" fontId="5" fillId="0" borderId="71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0" fillId="12" borderId="27" xfId="0" applyFill="1" applyBorder="1" applyAlignment="1" applyProtection="1">
      <alignment vertical="top" wrapText="1"/>
    </xf>
    <xf numFmtId="0" fontId="0" fillId="12" borderId="21" xfId="0" applyFill="1" applyBorder="1" applyAlignment="1" applyProtection="1">
      <alignment vertical="top" wrapText="1"/>
    </xf>
    <xf numFmtId="0" fontId="0" fillId="12" borderId="28" xfId="0" applyFill="1" applyBorder="1" applyAlignment="1" applyProtection="1">
      <alignment vertical="top" wrapText="1"/>
    </xf>
    <xf numFmtId="0" fontId="0" fillId="4" borderId="27" xfId="0" applyFill="1" applyBorder="1" applyAlignment="1" applyProtection="1">
      <alignment vertical="top"/>
    </xf>
    <xf numFmtId="0" fontId="0" fillId="4" borderId="21" xfId="0" applyFill="1" applyBorder="1" applyAlignment="1" applyProtection="1">
      <alignment vertical="top"/>
    </xf>
    <xf numFmtId="0" fontId="0" fillId="4" borderId="28" xfId="0" applyFill="1" applyBorder="1" applyAlignment="1" applyProtection="1">
      <alignment vertical="top"/>
    </xf>
    <xf numFmtId="0" fontId="0" fillId="12" borderId="27" xfId="0" applyFill="1" applyBorder="1" applyAlignment="1" applyProtection="1">
      <alignment horizontal="left" vertical="top" wrapText="1"/>
    </xf>
    <xf numFmtId="0" fontId="0" fillId="12" borderId="21" xfId="0" applyFill="1" applyBorder="1" applyAlignment="1" applyProtection="1">
      <alignment horizontal="left" vertical="top" wrapText="1"/>
    </xf>
    <xf numFmtId="0" fontId="0" fillId="12" borderId="28" xfId="0" applyFill="1" applyBorder="1" applyAlignment="1" applyProtection="1">
      <alignment horizontal="left" vertical="top" wrapText="1"/>
    </xf>
    <xf numFmtId="0" fontId="0" fillId="4" borderId="27" xfId="0" applyFill="1" applyBorder="1" applyAlignment="1" applyProtection="1">
      <alignment horizontal="left" vertical="top"/>
    </xf>
    <xf numFmtId="0" fontId="0" fillId="4" borderId="21" xfId="0" applyFill="1" applyBorder="1" applyAlignment="1" applyProtection="1">
      <alignment horizontal="left" vertical="top"/>
    </xf>
    <xf numFmtId="0" fontId="0" fillId="4" borderId="28" xfId="0" applyFill="1" applyBorder="1" applyAlignment="1" applyProtection="1">
      <alignment horizontal="left" vertical="top"/>
    </xf>
    <xf numFmtId="0" fontId="0" fillId="4" borderId="16" xfId="0" applyFill="1" applyBorder="1" applyAlignment="1" applyProtection="1">
      <alignment horizontal="left" vertical="top" wrapText="1"/>
    </xf>
    <xf numFmtId="0" fontId="0" fillId="4" borderId="26" xfId="0" applyFill="1" applyBorder="1" applyAlignment="1" applyProtection="1">
      <alignment horizontal="left" vertical="top" wrapText="1"/>
    </xf>
    <xf numFmtId="0" fontId="0" fillId="12" borderId="0" xfId="0" applyFill="1" applyBorder="1" applyAlignment="1" applyProtection="1">
      <alignment vertical="top"/>
    </xf>
    <xf numFmtId="0" fontId="0" fillId="12" borderId="5" xfId="0" applyFill="1" applyBorder="1" applyAlignment="1" applyProtection="1">
      <alignment vertical="top"/>
    </xf>
    <xf numFmtId="0" fontId="0" fillId="12" borderId="25" xfId="0" applyFont="1" applyFill="1" applyBorder="1" applyAlignment="1" applyProtection="1">
      <alignment vertical="top"/>
    </xf>
    <xf numFmtId="0" fontId="0" fillId="12" borderId="16" xfId="0" applyFont="1" applyFill="1" applyBorder="1" applyAlignment="1" applyProtection="1">
      <alignment vertical="top"/>
    </xf>
    <xf numFmtId="0" fontId="0" fillId="12" borderId="26" xfId="0" applyFont="1" applyFill="1" applyBorder="1" applyAlignment="1" applyProtection="1">
      <alignment vertical="top"/>
    </xf>
    <xf numFmtId="0" fontId="0" fillId="8" borderId="36" xfId="0" applyFill="1" applyBorder="1" applyProtection="1">
      <protection locked="0"/>
    </xf>
    <xf numFmtId="0" fontId="0" fillId="8" borderId="65" xfId="0" applyFill="1" applyBorder="1" applyProtection="1">
      <protection locked="0"/>
    </xf>
    <xf numFmtId="0" fontId="0" fillId="4" borderId="16" xfId="0" applyFill="1" applyBorder="1" applyAlignment="1" applyProtection="1">
      <alignment vertical="top"/>
    </xf>
    <xf numFmtId="0" fontId="0" fillId="4" borderId="26" xfId="0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0" fillId="4" borderId="5" xfId="0" applyFill="1" applyBorder="1" applyAlignment="1" applyProtection="1">
      <alignment vertical="top"/>
    </xf>
    <xf numFmtId="0" fontId="0" fillId="12" borderId="0" xfId="0" applyFill="1" applyBorder="1" applyAlignment="1" applyProtection="1">
      <alignment horizontal="left" vertical="top" wrapText="1"/>
    </xf>
    <xf numFmtId="0" fontId="0" fillId="12" borderId="5" xfId="0" applyFill="1" applyBorder="1" applyAlignment="1" applyProtection="1">
      <alignment horizontal="left" vertical="top" wrapText="1"/>
    </xf>
    <xf numFmtId="0" fontId="0" fillId="8" borderId="67" xfId="0" applyFill="1" applyBorder="1" applyProtection="1">
      <protection locked="0"/>
    </xf>
    <xf numFmtId="0" fontId="0" fillId="8" borderId="66" xfId="0" applyFill="1" applyBorder="1" applyProtection="1"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0" fillId="8" borderId="31" xfId="0" applyFill="1" applyBorder="1" applyProtection="1">
      <protection locked="0"/>
    </xf>
    <xf numFmtId="0" fontId="0" fillId="8" borderId="64" xfId="0" applyFill="1" applyBorder="1" applyProtection="1">
      <protection locked="0"/>
    </xf>
    <xf numFmtId="0" fontId="1" fillId="0" borderId="0" xfId="0" applyNumberFormat="1" applyFont="1" applyAlignment="1" applyProtection="1">
      <alignment horizontal="center" vertical="center" wrapText="1"/>
    </xf>
  </cellXfs>
  <cellStyles count="12">
    <cellStyle name="Calculation" xfId="6" builtinId="22"/>
    <cellStyle name="Currency" xfId="10" builtinId="4"/>
    <cellStyle name="Explanatory Text" xfId="7" builtinId="53"/>
    <cellStyle name="Followed Hyperlink" xfId="2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9" builtinId="20"/>
    <cellStyle name="Normal" xfId="0" builtinId="0"/>
    <cellStyle name="Output" xfId="11" builtinId="21"/>
    <cellStyle name="Title" xfId="3" builtinId="15" customBuiltin="1"/>
    <cellStyle name="Total" xfId="8" builtinId="25"/>
  </cellStyles>
  <dxfs count="10"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AFAC8"/>
      <color rgb="FFFDFCCF"/>
      <color rgb="FFFA7D00"/>
      <color rgb="FFECF9FE"/>
      <color rgb="FFDEF0D2"/>
      <color rgb="FFB7E0EC"/>
      <color rgb="FF009374"/>
      <color rgb="FF009673"/>
      <color rgb="FF1E7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445008</xdr:colOff>
      <xdr:row>0</xdr:row>
      <xdr:rowOff>4953</xdr:rowOff>
    </xdr:from>
    <xdr:to>
      <xdr:col>9</xdr:col>
      <xdr:colOff>595312</xdr:colOff>
      <xdr:row>5</xdr:row>
      <xdr:rowOff>362</xdr:rowOff>
    </xdr:to>
    <xdr:pic>
      <xdr:nvPicPr>
        <xdr:cNvPr id="1025" name="Picture 1" descr=" SG_Bottom_CYMK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608" y="4953"/>
          <a:ext cx="2036254" cy="126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4AD16F0F-4747-4709-9394-952A3F95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3D3BB373-CAE6-4DE7-8156-D5603842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966166</xdr:colOff>
      <xdr:row>0</xdr:row>
      <xdr:rowOff>0</xdr:rowOff>
    </xdr:from>
    <xdr:to>
      <xdr:col>5</xdr:col>
      <xdr:colOff>771525</xdr:colOff>
      <xdr:row>4</xdr:row>
      <xdr:rowOff>149086</xdr:rowOff>
    </xdr:to>
    <xdr:pic>
      <xdr:nvPicPr>
        <xdr:cNvPr id="2" name="Picture 1" descr=" SG_Bottom_CYMK">
          <a:extLst>
            <a:ext uri="{FF2B5EF4-FFF2-40B4-BE49-F238E27FC236}">
              <a16:creationId xmlns:a16="http://schemas.microsoft.com/office/drawing/2014/main" id="{45E2405E-1653-4666-BA56-7C2E71545A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941" y="0"/>
          <a:ext cx="1977059" cy="121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0</xdr:rowOff>
    </xdr:from>
    <xdr:to>
      <xdr:col>5</xdr:col>
      <xdr:colOff>0</xdr:colOff>
      <xdr:row>4</xdr:row>
      <xdr:rowOff>190500</xdr:rowOff>
    </xdr:to>
    <xdr:pic>
      <xdr:nvPicPr>
        <xdr:cNvPr id="14" name="Picture 1" descr=" SG_Bottom_CYMK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0"/>
          <a:ext cx="21431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606933</xdr:colOff>
      <xdr:row>0</xdr:row>
      <xdr:rowOff>0</xdr:rowOff>
    </xdr:from>
    <xdr:to>
      <xdr:col>5</xdr:col>
      <xdr:colOff>752475</xdr:colOff>
      <xdr:row>4</xdr:row>
      <xdr:rowOff>190500</xdr:rowOff>
    </xdr:to>
    <xdr:pic>
      <xdr:nvPicPr>
        <xdr:cNvPr id="4" name="Picture 1" descr=" SG_Bottom_CYMK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083" y="0"/>
          <a:ext cx="1993392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191141</xdr:rowOff>
    </xdr:to>
    <xdr:pic>
      <xdr:nvPicPr>
        <xdr:cNvPr id="176" name="Picture 1" descr=" SG_Bottom_CYMK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191141</xdr:rowOff>
    </xdr:to>
    <xdr:pic>
      <xdr:nvPicPr>
        <xdr:cNvPr id="2" name="Picture 1" descr=" SG_Bottom_CYMK">
          <a:extLst>
            <a:ext uri="{FF2B5EF4-FFF2-40B4-BE49-F238E27FC236}">
              <a16:creationId xmlns:a16="http://schemas.microsoft.com/office/drawing/2014/main" id="{5D3CE185-B7DB-4370-B2DA-0F5DE579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988" y="0"/>
          <a:ext cx="2157412" cy="1257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7" name="Picture 1" descr=" SG_Bottom_CYMK">
          <a:extLst>
            <a:ext uri="{FF2B5EF4-FFF2-40B4-BE49-F238E27FC236}">
              <a16:creationId xmlns:a16="http://schemas.microsoft.com/office/drawing/2014/main" id="{AF34B7AF-BEF9-4568-B11C-F641AA34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7" name="Picture 1" descr=" SG_Bottom_CYMK">
          <a:extLst>
            <a:ext uri="{FF2B5EF4-FFF2-40B4-BE49-F238E27FC236}">
              <a16:creationId xmlns:a16="http://schemas.microsoft.com/office/drawing/2014/main" id="{8814C520-C9AA-4269-81D4-FAB07CA7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D1ECD36D-80D8-4C7F-B355-B9600E7D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A335B1F8-96B4-4655-93A0-D326528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1BEA6EBF-5FA5-4416-84F7-0BCB15D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14288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76" name="Picture 1" descr=" SG_Bottom_CYMK">
          <a:extLst>
            <a:ext uri="{FF2B5EF4-FFF2-40B4-BE49-F238E27FC236}">
              <a16:creationId xmlns:a16="http://schemas.microsoft.com/office/drawing/2014/main" id="{D1A21E72-EEC5-4444-8AAB-33B0F993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0"/>
          <a:ext cx="19954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:E9" totalsRowShown="0" headerRowDxfId="6" dataDxfId="4" headerRowBorderDxfId="5" tableBorderDxfId="3">
  <autoFilter ref="C1:E9" xr:uid="{00000000-0009-0000-0100-000001000000}"/>
  <tableColumns count="3">
    <tableColumn id="1" xr3:uid="{00000000-0010-0000-0000-000001000000}" name="Category" dataDxfId="2"/>
    <tableColumn id="3" xr3:uid="{00000000-0010-0000-0000-000003000000}" name="Cat. Cap" dataDxfId="1"/>
    <tableColumn id="4" xr3:uid="{00000000-0010-0000-0000-000004000000}" name="Cap/Item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Standards" altTextSummary="Table with the standards used for the formulae in the &quot;Other&quot; tab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1:G4" totalsRowShown="0">
  <autoFilter ref="F1:G4" xr:uid="{00000000-0009-0000-0100-000002000000}"/>
  <tableColumns count="2">
    <tableColumn id="1" xr3:uid="{00000000-0010-0000-0100-000001000000}" name="Other Caps"/>
    <tableColumn id="2" xr3:uid="{00000000-0010-0000-0100-000002000000}" name="Amou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gsync.com/88087/files/880384" TargetMode="External"/><Relationship Id="rId2" Type="http://schemas.openxmlformats.org/officeDocument/2006/relationships/hyperlink" Target="https://orgsync.com/88087/forms" TargetMode="External"/><Relationship Id="rId1" Type="http://schemas.openxmlformats.org/officeDocument/2006/relationships/hyperlink" Target="http://www.usf.edu/student-affairs/student-government/bureaus/student-business-services/index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rgsync.com/88087/files/88038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J43"/>
  <sheetViews>
    <sheetView tabSelected="1" zoomScaleNormal="100" workbookViewId="0">
      <selection activeCell="A17" sqref="A17:B17"/>
    </sheetView>
  </sheetViews>
  <sheetFormatPr baseColWidth="10" defaultColWidth="9.1640625" defaultRowHeight="15"/>
  <cols>
    <col min="1" max="1" width="7.6640625" customWidth="1"/>
    <col min="2" max="2" width="89.6640625" customWidth="1"/>
  </cols>
  <sheetData>
    <row r="1" spans="1:2" ht="21" thickBot="1">
      <c r="A1" s="269" t="s">
        <v>24</v>
      </c>
      <c r="B1" s="270"/>
    </row>
    <row r="2" spans="1:2" ht="16">
      <c r="A2" s="263" t="s">
        <v>274</v>
      </c>
      <c r="B2" s="264"/>
    </row>
    <row r="3" spans="1:2">
      <c r="A3" s="263" t="s">
        <v>90</v>
      </c>
      <c r="B3" s="264"/>
    </row>
    <row r="4" spans="1:2">
      <c r="A4" s="194" t="s">
        <v>235</v>
      </c>
      <c r="B4" s="196" t="s">
        <v>91</v>
      </c>
    </row>
    <row r="5" spans="1:2">
      <c r="A5" s="194" t="s">
        <v>236</v>
      </c>
      <c r="B5" s="196" t="s">
        <v>92</v>
      </c>
    </row>
    <row r="6" spans="1:2" ht="16" thickBot="1">
      <c r="A6" s="194" t="s">
        <v>237</v>
      </c>
      <c r="B6" s="196" t="s">
        <v>125</v>
      </c>
    </row>
    <row r="7" spans="1:2" ht="20" thickBot="1">
      <c r="A7" s="277" t="s">
        <v>229</v>
      </c>
      <c r="B7" s="278"/>
    </row>
    <row r="8" spans="1:2">
      <c r="A8" s="273" t="s">
        <v>126</v>
      </c>
      <c r="B8" s="274"/>
    </row>
    <row r="9" spans="1:2" ht="16" thickBot="1">
      <c r="A9" s="275" t="s">
        <v>25</v>
      </c>
      <c r="B9" s="276"/>
    </row>
    <row r="10" spans="1:2">
      <c r="A10" s="271" t="s">
        <v>275</v>
      </c>
      <c r="B10" s="272"/>
    </row>
    <row r="11" spans="1:2">
      <c r="A11" s="194" t="s">
        <v>235</v>
      </c>
      <c r="B11" s="195" t="s">
        <v>127</v>
      </c>
    </row>
    <row r="12" spans="1:2">
      <c r="A12" s="194" t="s">
        <v>236</v>
      </c>
      <c r="B12" s="195" t="s">
        <v>276</v>
      </c>
    </row>
    <row r="13" spans="1:2">
      <c r="A13" s="194" t="s">
        <v>237</v>
      </c>
      <c r="B13" s="207" t="s">
        <v>36</v>
      </c>
    </row>
    <row r="14" spans="1:2" ht="16" thickBot="1">
      <c r="A14" s="219" t="s">
        <v>37</v>
      </c>
      <c r="B14" s="218" t="s">
        <v>158</v>
      </c>
    </row>
    <row r="15" spans="1:2">
      <c r="A15" s="251" t="s">
        <v>128</v>
      </c>
      <c r="B15" s="252"/>
    </row>
    <row r="16" spans="1:2" ht="16" thickBot="1">
      <c r="A16" s="253" t="s">
        <v>277</v>
      </c>
      <c r="B16" s="254"/>
    </row>
    <row r="17" spans="1:10" ht="21" thickBot="1">
      <c r="A17" s="259" t="s">
        <v>26</v>
      </c>
      <c r="B17" s="260"/>
    </row>
    <row r="18" spans="1:10" s="1" customFormat="1">
      <c r="A18" s="265" t="s">
        <v>238</v>
      </c>
      <c r="B18" s="266"/>
      <c r="C18"/>
      <c r="D18"/>
      <c r="E18"/>
      <c r="F18"/>
      <c r="G18"/>
      <c r="H18"/>
      <c r="I18"/>
      <c r="J18"/>
    </row>
    <row r="19" spans="1:10" s="1" customFormat="1">
      <c r="A19" s="208" t="s">
        <v>235</v>
      </c>
      <c r="B19" s="209" t="s">
        <v>213</v>
      </c>
      <c r="C19"/>
      <c r="D19"/>
      <c r="E19"/>
      <c r="F19"/>
      <c r="G19"/>
      <c r="H19"/>
      <c r="I19"/>
      <c r="J19"/>
    </row>
    <row r="20" spans="1:10" s="1" customFormat="1">
      <c r="A20" s="208" t="s">
        <v>236</v>
      </c>
      <c r="B20" s="209" t="s">
        <v>214</v>
      </c>
      <c r="C20"/>
      <c r="D20"/>
      <c r="E20"/>
      <c r="F20"/>
      <c r="G20"/>
      <c r="H20"/>
      <c r="I20"/>
      <c r="J20"/>
    </row>
    <row r="21" spans="1:10" s="1" customFormat="1">
      <c r="A21" s="210" t="s">
        <v>237</v>
      </c>
      <c r="B21" s="211" t="s">
        <v>239</v>
      </c>
      <c r="C21"/>
      <c r="D21"/>
      <c r="E21"/>
      <c r="F21"/>
      <c r="G21"/>
      <c r="H21"/>
      <c r="I21"/>
      <c r="J21"/>
    </row>
    <row r="22" spans="1:10" s="1" customFormat="1">
      <c r="A22" s="210" t="s">
        <v>244</v>
      </c>
      <c r="B22" s="212" t="s">
        <v>243</v>
      </c>
      <c r="C22"/>
      <c r="D22"/>
      <c r="E22"/>
      <c r="F22"/>
      <c r="G22"/>
      <c r="H22"/>
      <c r="I22"/>
      <c r="J22"/>
    </row>
    <row r="23" spans="1:10" s="1" customFormat="1" ht="16" thickBot="1">
      <c r="A23" s="210" t="s">
        <v>244</v>
      </c>
      <c r="B23" s="212" t="s">
        <v>245</v>
      </c>
      <c r="C23"/>
      <c r="D23"/>
      <c r="E23"/>
      <c r="F23"/>
      <c r="G23"/>
      <c r="H23"/>
      <c r="I23"/>
      <c r="J23"/>
    </row>
    <row r="24" spans="1:10" ht="16" thickBot="1">
      <c r="A24" s="261" t="s">
        <v>161</v>
      </c>
      <c r="B24" s="262"/>
    </row>
    <row r="25" spans="1:10">
      <c r="A25" s="263" t="s">
        <v>41</v>
      </c>
      <c r="B25" s="264"/>
    </row>
    <row r="26" spans="1:10">
      <c r="A26" s="213" t="s">
        <v>235</v>
      </c>
      <c r="B26" s="196" t="s">
        <v>38</v>
      </c>
    </row>
    <row r="27" spans="1:10">
      <c r="A27" s="213" t="s">
        <v>236</v>
      </c>
      <c r="B27" s="196" t="s">
        <v>39</v>
      </c>
    </row>
    <row r="28" spans="1:10" ht="16" thickBot="1">
      <c r="A28" s="194" t="s">
        <v>237</v>
      </c>
      <c r="B28" s="196" t="s">
        <v>40</v>
      </c>
    </row>
    <row r="29" spans="1:10" ht="28.5" customHeight="1" thickTop="1">
      <c r="A29" s="257" t="s">
        <v>253</v>
      </c>
      <c r="B29" s="258"/>
    </row>
    <row r="30" spans="1:10" ht="15.75" customHeight="1">
      <c r="A30" s="267" t="s">
        <v>254</v>
      </c>
      <c r="B30" s="268"/>
    </row>
    <row r="31" spans="1:10">
      <c r="A31" s="205" t="s">
        <v>235</v>
      </c>
      <c r="B31" s="214" t="s">
        <v>224</v>
      </c>
    </row>
    <row r="32" spans="1:10">
      <c r="A32" s="205" t="s">
        <v>236</v>
      </c>
      <c r="B32" s="214" t="s">
        <v>159</v>
      </c>
    </row>
    <row r="33" spans="1:2">
      <c r="A33" s="205" t="s">
        <v>237</v>
      </c>
      <c r="B33" s="215" t="s">
        <v>165</v>
      </c>
    </row>
    <row r="34" spans="1:2" ht="30">
      <c r="A34" s="205" t="s">
        <v>57</v>
      </c>
      <c r="B34" s="226" t="s">
        <v>262</v>
      </c>
    </row>
    <row r="35" spans="1:2">
      <c r="A35" s="205" t="s">
        <v>240</v>
      </c>
      <c r="B35" s="214" t="s">
        <v>160</v>
      </c>
    </row>
    <row r="36" spans="1:2">
      <c r="A36" s="205" t="s">
        <v>241</v>
      </c>
      <c r="B36" s="214" t="s">
        <v>198</v>
      </c>
    </row>
    <row r="37" spans="1:2">
      <c r="A37" s="205" t="s">
        <v>242</v>
      </c>
      <c r="B37" s="214" t="s">
        <v>212</v>
      </c>
    </row>
    <row r="38" spans="1:2">
      <c r="A38" s="205">
        <v>-1</v>
      </c>
      <c r="B38" s="214" t="s">
        <v>162</v>
      </c>
    </row>
    <row r="39" spans="1:2" ht="16" thickBot="1">
      <c r="A39" s="220">
        <v>1</v>
      </c>
      <c r="B39" s="221" t="s">
        <v>163</v>
      </c>
    </row>
    <row r="40" spans="1:2" ht="31.5" customHeight="1" thickTop="1">
      <c r="A40" s="255" t="s">
        <v>257</v>
      </c>
      <c r="B40" s="256"/>
    </row>
    <row r="41" spans="1:2" ht="15" customHeight="1">
      <c r="A41" s="194" t="s">
        <v>235</v>
      </c>
      <c r="B41" s="216" t="s">
        <v>164</v>
      </c>
    </row>
    <row r="42" spans="1:2" ht="16" thickBot="1">
      <c r="A42" s="217" t="s">
        <v>236</v>
      </c>
      <c r="B42" s="218" t="s">
        <v>259</v>
      </c>
    </row>
    <row r="43" spans="1:2">
      <c r="A43" s="18"/>
      <c r="B43" s="18"/>
    </row>
  </sheetData>
  <sheetProtection algorithmName="SHA-512" hashValue="RM6o65lYefeQHK0EK/2U7uY/IiTW6KOsQdsbvJPY/GqGo2rVeszhkgjkI00Q2yH1IB5Zz0AqZqVXBA6sDk/pRA==" saltValue="1TcVfcrBcMIziPnac/gyBA==" spinCount="100000" sheet="1" objects="1" scenarios="1"/>
  <mergeCells count="16">
    <mergeCell ref="A1:B1"/>
    <mergeCell ref="A2:B2"/>
    <mergeCell ref="A3:B3"/>
    <mergeCell ref="A10:B10"/>
    <mergeCell ref="A8:B8"/>
    <mergeCell ref="A9:B9"/>
    <mergeCell ref="A7:B7"/>
    <mergeCell ref="A15:B15"/>
    <mergeCell ref="A16:B16"/>
    <mergeCell ref="A40:B40"/>
    <mergeCell ref="A29:B29"/>
    <mergeCell ref="A17:B17"/>
    <mergeCell ref="A24:B24"/>
    <mergeCell ref="A25:B25"/>
    <mergeCell ref="A18:B18"/>
    <mergeCell ref="A30:B30"/>
  </mergeCells>
  <conditionalFormatting sqref="A38:B39">
    <cfRule type="iconSet" priority="6">
      <iconSet iconSet="3Symbols2" showValue="0">
        <cfvo type="percent" val="0"/>
        <cfvo type="percent" val="33"/>
        <cfvo type="percent" val="67"/>
      </iconSet>
    </cfRule>
  </conditionalFormatting>
  <hyperlinks>
    <hyperlink ref="A9" r:id="rId1" xr:uid="{00000000-0004-0000-0000-000000000000}"/>
    <hyperlink ref="B13" r:id="rId2" xr:uid="{00000000-0004-0000-0000-000001000000}"/>
    <hyperlink ref="B22" r:id="rId3" display="• SG Statutes - Title 8 Proviso (click link)" xr:uid="{00000000-0004-0000-0000-000002000000}"/>
    <hyperlink ref="B23" r:id="rId4" xr:uid="{00000000-0004-0000-0000-000003000000}"/>
  </hyperlinks>
  <printOptions horizontalCentered="1"/>
  <pageMargins left="0.4" right="0.4" top="0.75" bottom="0.75" header="0.3" footer="0.3"/>
  <pageSetup fitToWidth="0" fitToHeight="0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270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Documentation!L13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BX2Hwv2XJh2qN5xaoiVy7tAHwM4vVHGlFPQ6/wHCapjkltKpoloOSV19pF++onSGLbzmXedhG9hcLO6L1ikNIg==" saltValue="WNpBfitJraTLF8aUuqds0A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900-000000000000}">
      <formula1>0</formula1>
      <formula2>40000</formula2>
    </dataValidation>
    <dataValidation type="decimal" allowBlank="1" showInputMessage="1" showErrorMessage="1" sqref="C19:D33 E22:F33" xr:uid="{00000000-0002-0000-09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900-000002000000}">
      <formula1>43647</formula1>
      <formula2>44012</formula2>
    </dataValidation>
  </dataValidations>
  <hyperlinks>
    <hyperlink ref="A5" location="Summary!A28" display="SUMMARY" xr:uid="{00000000-0004-0000-09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9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271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Documentation!L14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KapbGJswh4Filtmgdc6EymF+0GfDSQ3FeuQRTBtG3qFs9rGKPujaBiqghtu+OYzCLvfp4Fyl+cSsKu2alRED3A==" saltValue="f/5kgFZtyVJ84ZaTRvxCRw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A00-000000000000}">
      <formula1>0</formula1>
      <formula2>40000</formula2>
    </dataValidation>
    <dataValidation type="decimal" allowBlank="1" showInputMessage="1" showErrorMessage="1" sqref="C19:D33 E22:F33" xr:uid="{00000000-0002-0000-0A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A00-000002000000}">
      <formula1>43647</formula1>
      <formula2>44012</formula2>
    </dataValidation>
  </dataValidations>
  <hyperlinks>
    <hyperlink ref="A5" location="Summary!A28" display="SUMMARY" xr:uid="{00000000-0004-0000-0A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A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272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Documentation!L15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zKWcjP6AD3aP1nCI/EQPt0LPKGbA6YnH4MOxWvlbA2sQHzHZwO/dK/xzlL/uenFb8IhDfG9mbALrzyorU++Zkg==" saltValue="7PZv8rqGJtoKkIaYnvNhwg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B00-000000000000}">
      <formula1>0</formula1>
      <formula2>40000</formula2>
    </dataValidation>
    <dataValidation type="decimal" allowBlank="1" showInputMessage="1" showErrorMessage="1" sqref="C19:D33 E22:F33" xr:uid="{00000000-0002-0000-0B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B00-000002000000}">
      <formula1>43647</formula1>
      <formula2>44012</formula2>
    </dataValidation>
  </dataValidations>
  <hyperlinks>
    <hyperlink ref="A5" location="Summary!A28" display="SUMMARY" xr:uid="{00000000-0004-0000-0B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B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AFAC8"/>
  </sheetPr>
  <dimension ref="A1:R39"/>
  <sheetViews>
    <sheetView zoomScaleNormal="100" workbookViewId="0">
      <selection activeCell="A21" sqref="A21:B21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273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Documentation!L16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fY7e1VYD1vHOddJq62Y10eMl/Y7dNfxFyR43F5GzB0TkCn2u9oZ07D10CqE0naiq4YoZxgZLSoyXAvq+bKQfdA==" saltValue="AHnmd2yf7n8vWShsV0T+Qg==" spinCount="100000" sheet="1" selectLockedCells="1"/>
  <mergeCells count="67">
    <mergeCell ref="A4:G4"/>
    <mergeCell ref="C27:D27"/>
    <mergeCell ref="E27:F27"/>
    <mergeCell ref="E28:F28"/>
    <mergeCell ref="A27:B27"/>
    <mergeCell ref="C9:E9"/>
    <mergeCell ref="E26:F26"/>
    <mergeCell ref="E23:F23"/>
    <mergeCell ref="E25:F25"/>
    <mergeCell ref="E18:F18"/>
    <mergeCell ref="E19:F19"/>
    <mergeCell ref="A14:F14"/>
    <mergeCell ref="A15:F16"/>
    <mergeCell ref="A24:B24"/>
    <mergeCell ref="C24:D24"/>
    <mergeCell ref="E24:F24"/>
    <mergeCell ref="A30:B30"/>
    <mergeCell ref="C30:D30"/>
    <mergeCell ref="E30:F30"/>
    <mergeCell ref="A28:B28"/>
    <mergeCell ref="C28:D28"/>
    <mergeCell ref="A31:B31"/>
    <mergeCell ref="C31:D31"/>
    <mergeCell ref="E31:F31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7:F37"/>
    <mergeCell ref="A1:C1"/>
    <mergeCell ref="A2:C2"/>
    <mergeCell ref="A3:C3"/>
    <mergeCell ref="A26:B26"/>
    <mergeCell ref="C26:D26"/>
    <mergeCell ref="A23:B23"/>
    <mergeCell ref="C23:D23"/>
    <mergeCell ref="A25:B25"/>
    <mergeCell ref="C25:D25"/>
    <mergeCell ref="A18:B18"/>
    <mergeCell ref="C18:D18"/>
    <mergeCell ref="A19:B19"/>
    <mergeCell ref="C19:D19"/>
    <mergeCell ref="A10:F10"/>
    <mergeCell ref="A11:F13"/>
    <mergeCell ref="C8:E8"/>
    <mergeCell ref="I1:R2"/>
    <mergeCell ref="I3:R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6:F6"/>
    <mergeCell ref="B7:F7"/>
  </mergeCells>
  <dataValidations xWindow="597" yWindow="645"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C00-000000000000}">
      <formula1>0</formula1>
      <formula2>40000</formula2>
    </dataValidation>
    <dataValidation type="decimal" allowBlank="1" showInputMessage="1" showErrorMessage="1" sqref="C19:D33 E22:F33" xr:uid="{00000000-0002-0000-0C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C00-000002000000}">
      <formula1>43647</formula1>
      <formula2>44012</formula2>
    </dataValidation>
  </dataValidations>
  <hyperlinks>
    <hyperlink ref="A5" location="Summary!A28" display="SUMMARY" xr:uid="{00000000-0004-0000-0C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7" yWindow="645" count="2">
        <x14:dataValidation type="list" allowBlank="1" showInputMessage="1" showErrorMessage="1" xr:uid="{00000000-0002-0000-0C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C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rgb="FFFAFAC8"/>
  </sheetPr>
  <dimension ref="A1:R42"/>
  <sheetViews>
    <sheetView topLeftCell="A4" zoomScaleNormal="100" workbookViewId="0">
      <selection activeCell="A23" sqref="A23"/>
    </sheetView>
  </sheetViews>
  <sheetFormatPr baseColWidth="10" defaultColWidth="9.1640625" defaultRowHeight="15"/>
  <cols>
    <col min="1" max="1" width="42.5" style="1" customWidth="1"/>
    <col min="2" max="2" width="27.6640625" style="1" customWidth="1"/>
    <col min="3" max="3" width="23.83203125" style="1" bestFit="1" customWidth="1"/>
    <col min="4" max="4" width="14.6640625" style="1" hidden="1" customWidth="1"/>
    <col min="5" max="5" width="8.6640625" style="1" customWidth="1"/>
    <col min="6" max="6" width="12.5" style="1" customWidth="1"/>
    <col min="7" max="8" width="13.6640625" style="1" hidden="1" customWidth="1"/>
    <col min="9" max="9" width="13.6640625" style="1" customWidth="1"/>
    <col min="10" max="16384" width="9.1640625" style="1"/>
  </cols>
  <sheetData>
    <row r="1" spans="1:18" ht="39" customHeight="1">
      <c r="A1" s="246" t="str">
        <f>'E-1'!A1:C1</f>
        <v>2019-2020 E-COUNCIL ANNUAL BUDGET APPLICATION</v>
      </c>
      <c r="B1" s="246"/>
      <c r="C1" s="246"/>
      <c r="D1" s="246"/>
      <c r="E1" s="246"/>
      <c r="F1" s="246"/>
      <c r="G1" s="246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247" t="str">
        <f>'E-1'!A2:C2</f>
        <v>Please Refer to Instructions Tab for Instructions</v>
      </c>
      <c r="B2" s="247"/>
      <c r="C2" s="247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248" t="str">
        <f>'E-1'!A3:C3</f>
        <v>1) Please email this Annual Budget request to ENG-ECOUNCIL@USF.EDU</v>
      </c>
      <c r="B3" s="243"/>
      <c r="C3" s="243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243" t="str">
        <f>'E-1'!A4:G4</f>
        <v>2) All applications must be typed and submitted as excel files (no pdf)</v>
      </c>
      <c r="B4" s="243"/>
      <c r="C4" s="243"/>
      <c r="D4" s="243"/>
      <c r="E4" s="243"/>
      <c r="F4" s="243"/>
      <c r="G4" s="243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118"/>
      <c r="C5" s="118"/>
      <c r="D5" s="118"/>
      <c r="E5" s="118"/>
      <c r="F5" s="118"/>
      <c r="G5" s="5"/>
      <c r="H5" s="5"/>
      <c r="I5" s="5"/>
    </row>
    <row r="6" spans="1:18" ht="17" thickBot="1">
      <c r="A6" s="361" t="s">
        <v>167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166</v>
      </c>
      <c r="B7" s="443"/>
      <c r="C7" s="444"/>
      <c r="D7" s="444"/>
      <c r="E7" s="444"/>
      <c r="F7" s="445"/>
      <c r="G7" s="158" t="s">
        <v>4</v>
      </c>
      <c r="H7" s="158" t="s">
        <v>219</v>
      </c>
      <c r="I7" s="2"/>
    </row>
    <row r="8" spans="1:18">
      <c r="A8" s="117" t="s">
        <v>225</v>
      </c>
      <c r="B8" s="145"/>
      <c r="C8" s="446" t="s">
        <v>252</v>
      </c>
      <c r="D8" s="447"/>
      <c r="E8" s="448"/>
      <c r="F8" s="28"/>
      <c r="G8" s="108">
        <f>$F$8*$B$8</f>
        <v>0</v>
      </c>
      <c r="H8" s="42">
        <f>DROPLIST!G4</f>
        <v>500</v>
      </c>
      <c r="I8" s="13"/>
    </row>
    <row r="9" spans="1:18" ht="16" thickBot="1">
      <c r="A9" s="19" t="s">
        <v>3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191</v>
      </c>
      <c r="B10" s="432"/>
      <c r="C10" s="432"/>
      <c r="D10" s="432"/>
      <c r="E10" s="432"/>
      <c r="F10" s="433"/>
      <c r="G10" s="2"/>
      <c r="H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192</v>
      </c>
      <c r="B14" s="432"/>
      <c r="C14" s="432"/>
      <c r="D14" s="432"/>
      <c r="E14" s="432"/>
      <c r="F14" s="433"/>
      <c r="G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 ht="16" thickBot="1">
      <c r="A16" s="440"/>
      <c r="B16" s="441"/>
      <c r="C16" s="441"/>
      <c r="D16" s="441"/>
      <c r="E16" s="441"/>
      <c r="F16" s="442"/>
      <c r="G16" s="2"/>
      <c r="H16" s="2"/>
      <c r="I16" s="2"/>
    </row>
    <row r="17" spans="1:9" ht="16" thickTop="1">
      <c r="A17" s="431" t="s">
        <v>218</v>
      </c>
      <c r="B17" s="432"/>
      <c r="C17" s="432"/>
      <c r="D17" s="432"/>
      <c r="E17" s="432"/>
      <c r="F17" s="433"/>
      <c r="G17" s="2"/>
      <c r="H17" s="2"/>
      <c r="I17" s="2"/>
    </row>
    <row r="18" spans="1:9">
      <c r="A18" s="434"/>
      <c r="B18" s="435"/>
      <c r="C18" s="435"/>
      <c r="D18" s="435"/>
      <c r="E18" s="435"/>
      <c r="F18" s="436"/>
      <c r="G18" s="2"/>
      <c r="H18" s="2"/>
      <c r="I18" s="2"/>
    </row>
    <row r="19" spans="1:9">
      <c r="A19" s="440"/>
      <c r="B19" s="441"/>
      <c r="C19" s="441"/>
      <c r="D19" s="441"/>
      <c r="E19" s="441"/>
      <c r="F19" s="442"/>
      <c r="G19" s="2"/>
      <c r="H19" s="2"/>
      <c r="I19" s="2"/>
    </row>
    <row r="20" spans="1:9" s="10" customFormat="1">
      <c r="A20" s="14"/>
      <c r="B20" s="15"/>
      <c r="C20" s="15"/>
      <c r="D20" s="15"/>
      <c r="E20" s="15"/>
      <c r="F20" s="16"/>
      <c r="G20" s="9"/>
      <c r="H20" s="9"/>
      <c r="I20" s="9"/>
    </row>
    <row r="21" spans="1:9" ht="16.5" customHeight="1" thickBot="1">
      <c r="A21" s="178" t="s">
        <v>94</v>
      </c>
      <c r="B21" s="176" t="s">
        <v>261</v>
      </c>
      <c r="C21" s="174" t="s">
        <v>260</v>
      </c>
      <c r="D21" s="172" t="s">
        <v>234</v>
      </c>
      <c r="E21" s="319" t="s">
        <v>216</v>
      </c>
      <c r="F21" s="338"/>
    </row>
    <row r="22" spans="1:9" ht="17" thickTop="1" thickBot="1">
      <c r="A22" s="179"/>
      <c r="B22" s="170"/>
      <c r="C22" s="249">
        <f>B8*B22</f>
        <v>0</v>
      </c>
      <c r="D22" s="250"/>
      <c r="E22" s="476"/>
      <c r="F22" s="477"/>
      <c r="G22" s="1" t="b">
        <f>IF(E22="X",TRUE,FALSE)</f>
        <v>0</v>
      </c>
      <c r="H22" s="1">
        <f>IF(G22,C22,0)</f>
        <v>0</v>
      </c>
    </row>
    <row r="23" spans="1:9" ht="17" thickTop="1" thickBot="1">
      <c r="A23" s="179"/>
      <c r="B23" s="171"/>
      <c r="C23" s="249">
        <f>B8*B23</f>
        <v>0</v>
      </c>
      <c r="D23" s="250"/>
      <c r="E23" s="474"/>
      <c r="F23" s="475"/>
      <c r="G23" s="1" t="b">
        <f t="shared" ref="G23:G36" si="0">IF(E23="X",TRUE,FALSE)</f>
        <v>0</v>
      </c>
      <c r="H23" s="1">
        <f t="shared" ref="H23:H36" si="1">IF(G23,C23,0)</f>
        <v>0</v>
      </c>
    </row>
    <row r="24" spans="1:9" ht="17" thickTop="1" thickBot="1">
      <c r="A24" s="179"/>
      <c r="B24" s="171"/>
      <c r="C24" s="249">
        <f>B8*B24</f>
        <v>0</v>
      </c>
      <c r="D24" s="250"/>
      <c r="E24" s="474"/>
      <c r="F24" s="475"/>
      <c r="G24" s="1" t="b">
        <f t="shared" si="0"/>
        <v>0</v>
      </c>
      <c r="H24" s="1">
        <f t="shared" si="1"/>
        <v>0</v>
      </c>
    </row>
    <row r="25" spans="1:9" ht="17" thickTop="1" thickBot="1">
      <c r="A25" s="179"/>
      <c r="B25" s="171"/>
      <c r="C25" s="249">
        <f>B8*B25</f>
        <v>0</v>
      </c>
      <c r="D25" s="250"/>
      <c r="E25" s="474"/>
      <c r="F25" s="475"/>
      <c r="G25" s="1" t="b">
        <f t="shared" si="0"/>
        <v>0</v>
      </c>
      <c r="H25" s="1">
        <f t="shared" si="1"/>
        <v>0</v>
      </c>
    </row>
    <row r="26" spans="1:9" ht="17" thickTop="1" thickBot="1">
      <c r="A26" s="179"/>
      <c r="B26" s="171"/>
      <c r="C26" s="249">
        <f>B8*B26</f>
        <v>0</v>
      </c>
      <c r="D26" s="250"/>
      <c r="E26" s="474"/>
      <c r="F26" s="475"/>
      <c r="G26" s="1" t="b">
        <f t="shared" si="0"/>
        <v>0</v>
      </c>
      <c r="H26" s="1">
        <f t="shared" si="1"/>
        <v>0</v>
      </c>
    </row>
    <row r="27" spans="1:9" ht="17" thickTop="1" thickBot="1">
      <c r="A27" s="179"/>
      <c r="B27" s="171"/>
      <c r="C27" s="249">
        <f>B8*B27</f>
        <v>0</v>
      </c>
      <c r="D27" s="250"/>
      <c r="E27" s="474"/>
      <c r="F27" s="475"/>
      <c r="G27" s="1" t="b">
        <f t="shared" si="0"/>
        <v>0</v>
      </c>
      <c r="H27" s="1">
        <f t="shared" si="1"/>
        <v>0</v>
      </c>
    </row>
    <row r="28" spans="1:9" ht="17" thickTop="1" thickBot="1">
      <c r="A28" s="179"/>
      <c r="B28" s="171"/>
      <c r="C28" s="249">
        <f>B8*B28</f>
        <v>0</v>
      </c>
      <c r="D28" s="250"/>
      <c r="E28" s="474"/>
      <c r="F28" s="475"/>
      <c r="G28" s="1" t="b">
        <f t="shared" si="0"/>
        <v>0</v>
      </c>
      <c r="H28" s="1">
        <f t="shared" si="1"/>
        <v>0</v>
      </c>
    </row>
    <row r="29" spans="1:9" ht="17" thickTop="1" thickBot="1">
      <c r="A29" s="179"/>
      <c r="B29" s="171"/>
      <c r="C29" s="249">
        <f>B8*B29</f>
        <v>0</v>
      </c>
      <c r="D29" s="250"/>
      <c r="E29" s="474"/>
      <c r="F29" s="475"/>
      <c r="G29" s="1" t="b">
        <f t="shared" si="0"/>
        <v>0</v>
      </c>
      <c r="H29" s="1">
        <f t="shared" si="1"/>
        <v>0</v>
      </c>
    </row>
    <row r="30" spans="1:9" ht="17" thickTop="1" thickBot="1">
      <c r="A30" s="179"/>
      <c r="B30" s="171"/>
      <c r="C30" s="249">
        <f>B8*B30</f>
        <v>0</v>
      </c>
      <c r="D30" s="250"/>
      <c r="E30" s="474"/>
      <c r="F30" s="475"/>
      <c r="G30" s="1" t="b">
        <f t="shared" si="0"/>
        <v>0</v>
      </c>
      <c r="H30" s="1">
        <f t="shared" si="1"/>
        <v>0</v>
      </c>
    </row>
    <row r="31" spans="1:9" ht="17" thickTop="1" thickBot="1">
      <c r="A31" s="179"/>
      <c r="B31" s="171"/>
      <c r="C31" s="249">
        <f>B8*B31</f>
        <v>0</v>
      </c>
      <c r="D31" s="250"/>
      <c r="E31" s="474"/>
      <c r="F31" s="475"/>
      <c r="G31" s="1" t="b">
        <f t="shared" si="0"/>
        <v>0</v>
      </c>
      <c r="H31" s="1">
        <f t="shared" si="1"/>
        <v>0</v>
      </c>
    </row>
    <row r="32" spans="1:9" ht="17" thickTop="1" thickBot="1">
      <c r="A32" s="179"/>
      <c r="B32" s="171"/>
      <c r="C32" s="249">
        <f>B8*B32</f>
        <v>0</v>
      </c>
      <c r="D32" s="250"/>
      <c r="E32" s="474"/>
      <c r="F32" s="475"/>
      <c r="G32" s="1" t="b">
        <f t="shared" si="0"/>
        <v>0</v>
      </c>
      <c r="H32" s="1">
        <f t="shared" si="1"/>
        <v>0</v>
      </c>
    </row>
    <row r="33" spans="1:9" ht="17" thickTop="1" thickBot="1">
      <c r="A33" s="179"/>
      <c r="B33" s="171"/>
      <c r="C33" s="249">
        <f>B8*B33</f>
        <v>0</v>
      </c>
      <c r="D33" s="250"/>
      <c r="E33" s="474"/>
      <c r="F33" s="475"/>
      <c r="G33" s="1" t="b">
        <f t="shared" si="0"/>
        <v>0</v>
      </c>
      <c r="H33" s="1">
        <f t="shared" si="1"/>
        <v>0</v>
      </c>
    </row>
    <row r="34" spans="1:9" ht="17" thickTop="1" thickBot="1">
      <c r="A34" s="179"/>
      <c r="B34" s="171"/>
      <c r="C34" s="249">
        <f>B8*B34</f>
        <v>0</v>
      </c>
      <c r="D34" s="250"/>
      <c r="E34" s="474"/>
      <c r="F34" s="475"/>
      <c r="G34" s="1" t="b">
        <f t="shared" si="0"/>
        <v>0</v>
      </c>
      <c r="H34" s="1">
        <f t="shared" si="1"/>
        <v>0</v>
      </c>
    </row>
    <row r="35" spans="1:9" ht="17" thickTop="1" thickBot="1">
      <c r="A35" s="179"/>
      <c r="B35" s="171"/>
      <c r="C35" s="249">
        <f>B8*B35</f>
        <v>0</v>
      </c>
      <c r="D35" s="250"/>
      <c r="E35" s="474"/>
      <c r="F35" s="475"/>
      <c r="G35" s="1" t="b">
        <f t="shared" si="0"/>
        <v>0</v>
      </c>
      <c r="H35" s="1">
        <f t="shared" si="1"/>
        <v>0</v>
      </c>
    </row>
    <row r="36" spans="1:9" ht="16" thickTop="1">
      <c r="A36" s="179"/>
      <c r="B36" s="171"/>
      <c r="C36" s="249">
        <f>B8*B36</f>
        <v>0</v>
      </c>
      <c r="D36" s="250"/>
      <c r="E36" s="474"/>
      <c r="F36" s="475"/>
      <c r="G36" s="1" t="b">
        <f t="shared" si="0"/>
        <v>0</v>
      </c>
      <c r="H36" s="1">
        <f t="shared" si="1"/>
        <v>0</v>
      </c>
    </row>
    <row r="37" spans="1:9">
      <c r="A37" s="180" t="s">
        <v>4</v>
      </c>
      <c r="B37" s="177"/>
      <c r="C37" s="175">
        <f>SUM(C22:C36)</f>
        <v>0</v>
      </c>
      <c r="D37" s="173"/>
      <c r="E37" s="472">
        <f>IF($F$9="NO","Ineligible",MIN($G$8*1,$H$8,SUM(H22:H36)))</f>
        <v>0</v>
      </c>
      <c r="F37" s="473"/>
    </row>
    <row r="38" spans="1:9">
      <c r="A38" s="11"/>
      <c r="B38" s="4"/>
      <c r="C38" s="4"/>
      <c r="D38" s="4"/>
      <c r="E38" s="4"/>
      <c r="F38" s="6"/>
    </row>
    <row r="39" spans="1:9">
      <c r="A39" s="115" t="s">
        <v>5</v>
      </c>
      <c r="B39" s="116"/>
      <c r="C39" s="116"/>
      <c r="D39" s="116"/>
      <c r="E39" s="116"/>
      <c r="F39" s="46"/>
      <c r="G39" s="2"/>
      <c r="H39" s="2"/>
      <c r="I39" s="2"/>
    </row>
    <row r="40" spans="1:9">
      <c r="A40" s="461" t="str">
        <f>IF($E$37="Ineligible", "Event not eligible for A&amp;S Funding",IF($E$37&gt;0,IF($E$37=$H$8,"Approved up to the cap for this event, based on the expected student attendance.","Approved based on the request and based on SG Standards for this fiscal year."),""))</f>
        <v/>
      </c>
      <c r="B40" s="462"/>
      <c r="C40" s="462"/>
      <c r="D40" s="462"/>
      <c r="E40" s="462"/>
      <c r="F40" s="463"/>
      <c r="G40" s="2"/>
      <c r="H40" s="2"/>
      <c r="I40" s="2"/>
    </row>
    <row r="41" spans="1:9">
      <c r="A41" s="464"/>
      <c r="B41" s="465"/>
      <c r="C41" s="465"/>
      <c r="D41" s="465"/>
      <c r="E41" s="465"/>
      <c r="F41" s="466"/>
      <c r="G41" s="2"/>
      <c r="H41" s="2"/>
      <c r="I41" s="2"/>
    </row>
    <row r="42" spans="1:9">
      <c r="A42" s="467"/>
      <c r="B42" s="468"/>
      <c r="C42" s="468"/>
      <c r="D42" s="468"/>
      <c r="E42" s="468"/>
      <c r="F42" s="469"/>
      <c r="G42" s="2"/>
      <c r="H42" s="2"/>
      <c r="I42" s="2"/>
    </row>
  </sheetData>
  <sheetProtection algorithmName="SHA-512" hashValue="s5CRGfp1klD6lT6xMK/KpWmzHOfsyY1ym1nX27+mK4hh0YgResmBV6GNk5SbuRiqtABdKcosnhsZMFxtP1n8LA==" saltValue="ON517xjEPkMjA8XjmeFgsA==" spinCount="100000" sheet="1" selectLockedCells="1"/>
  <mergeCells count="31">
    <mergeCell ref="A41:F42"/>
    <mergeCell ref="A14:F14"/>
    <mergeCell ref="A15:F16"/>
    <mergeCell ref="E36:F36"/>
    <mergeCell ref="E37:F37"/>
    <mergeCell ref="E34:F34"/>
    <mergeCell ref="E35:F35"/>
    <mergeCell ref="E32:F32"/>
    <mergeCell ref="E33:F33"/>
    <mergeCell ref="E21:F21"/>
    <mergeCell ref="C9:E9"/>
    <mergeCell ref="A40:F40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A10:F10"/>
    <mergeCell ref="A11:F13"/>
    <mergeCell ref="A17:F17"/>
    <mergeCell ref="A18:F19"/>
    <mergeCell ref="B7:F7"/>
    <mergeCell ref="C8:E8"/>
    <mergeCell ref="I1:R2"/>
    <mergeCell ref="I3:R4"/>
    <mergeCell ref="A6:F6"/>
  </mergeCells>
  <dataValidations count="3">
    <dataValidation type="decimal" allowBlank="1" showInputMessage="1" showErrorMessage="1" sqref="C22:D36" xr:uid="{00000000-0002-0000-0D00-000000000000}">
      <formula1>0</formula1>
      <formula2>100000</formula2>
    </dataValidation>
    <dataValidation type="whole" allowBlank="1" showErrorMessage="1" errorTitle="Invalid Number" error="Please enter a whole number between 1 and 52." sqref="B8" xr:uid="{00000000-0002-0000-0D00-000001000000}">
      <formula1>0</formula1>
      <formula2>52</formula2>
    </dataValidation>
    <dataValidation type="whole" allowBlank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 F10:F13" xr:uid="{00000000-0002-0000-0D00-000002000000}">
      <formula1>0</formula1>
      <formula2>40000</formula2>
    </dataValidation>
  </dataValidations>
  <hyperlinks>
    <hyperlink ref="A5" location="Summary!A28" display="SUMMARY" xr:uid="{00000000-0004-0000-0D00-000000000000}"/>
  </hyperlinks>
  <printOptions horizontalCentered="1"/>
  <pageMargins left="0.4" right="0.4" top="0.75" bottom="0.75" header="0.3" footer="0.3"/>
  <pageSetup scale="82" orientation="portrait" r:id="rId1"/>
  <colBreaks count="1" manualBreakCount="1">
    <brk id="6" max="1048575" man="1"/>
  </colBreaks>
  <ignoredErrors>
    <ignoredError sqref="C22:C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D00-000003000000}">
          <x14:formula1>
            <xm:f>DROPLIST!$B$2:$B$3</xm:f>
          </x14:formula1>
          <xm:sqref>E22:F36</xm:sqref>
        </x14:dataValidation>
        <x14:dataValidation type="list" allowBlank="1" showInputMessage="1" showErrorMessage="1" xr:uid="{00000000-0002-0000-0D00-000004000000}">
          <x14:formula1>
            <xm:f>DROPLIST!$A$2:$A$3</xm:f>
          </x14:formula1>
          <xm:sqref>F9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FF00"/>
  </sheetPr>
  <dimension ref="A1:W86"/>
  <sheetViews>
    <sheetView zoomScaleNormal="100" workbookViewId="0">
      <selection activeCell="A24" sqref="A24:E25"/>
    </sheetView>
  </sheetViews>
  <sheetFormatPr baseColWidth="10" defaultColWidth="8.6640625" defaultRowHeight="15"/>
  <cols>
    <col min="1" max="3" width="20.6640625" style="1" customWidth="1"/>
    <col min="4" max="4" width="15" style="1" customWidth="1"/>
    <col min="5" max="5" width="13" style="1" customWidth="1"/>
    <col min="6" max="6" width="14.6640625" style="1" hidden="1" customWidth="1"/>
    <col min="7" max="7" width="18.33203125" style="1" hidden="1" customWidth="1"/>
    <col min="8" max="8" width="10.1640625" style="1" hidden="1" customWidth="1"/>
    <col min="9" max="9" width="10.33203125" style="1" hidden="1" customWidth="1"/>
    <col min="10" max="10" width="17.33203125" style="1" hidden="1" customWidth="1"/>
    <col min="11" max="11" width="27.6640625" style="1" hidden="1" customWidth="1"/>
    <col min="12" max="12" width="27.5" style="1" hidden="1" customWidth="1"/>
    <col min="13" max="13" width="35.5" style="1" hidden="1" customWidth="1"/>
    <col min="14" max="34" width="9.1640625" style="1" customWidth="1"/>
    <col min="35" max="16384" width="8.6640625" style="1"/>
  </cols>
  <sheetData>
    <row r="1" spans="1:23" ht="39" customHeight="1">
      <c r="A1" s="517" t="s">
        <v>230</v>
      </c>
      <c r="B1" s="517"/>
      <c r="C1" s="517"/>
      <c r="D1" s="44"/>
      <c r="E1" s="44"/>
      <c r="N1" s="346" t="s">
        <v>48</v>
      </c>
      <c r="O1" s="346"/>
      <c r="P1" s="346"/>
      <c r="Q1" s="346"/>
      <c r="R1" s="346"/>
      <c r="S1" s="346"/>
      <c r="T1" s="346"/>
      <c r="U1" s="346"/>
      <c r="V1" s="346"/>
      <c r="W1" s="346"/>
    </row>
    <row r="2" spans="1:23" ht="15" customHeight="1">
      <c r="A2" s="344" t="s">
        <v>44</v>
      </c>
      <c r="B2" s="344"/>
      <c r="C2" s="344"/>
      <c r="D2" s="4"/>
      <c r="E2" s="4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23" ht="15" customHeight="1">
      <c r="A3" s="348" t="str">
        <f>Recurring!A3</f>
        <v>1) Please email this Annual Budget request to ENG-ECOUNCIL@USF.EDU</v>
      </c>
      <c r="B3" s="348"/>
      <c r="C3" s="348"/>
      <c r="D3" s="4"/>
      <c r="E3" s="4"/>
      <c r="N3" s="347" t="s">
        <v>97</v>
      </c>
      <c r="O3" s="347"/>
      <c r="P3" s="347"/>
      <c r="Q3" s="347"/>
      <c r="R3" s="347"/>
      <c r="S3" s="347"/>
      <c r="T3" s="347"/>
      <c r="U3" s="347"/>
      <c r="V3" s="347"/>
      <c r="W3" s="347"/>
    </row>
    <row r="4" spans="1:23">
      <c r="A4" s="348" t="s">
        <v>215</v>
      </c>
      <c r="B4" s="348"/>
      <c r="C4" s="348"/>
      <c r="D4" s="348"/>
      <c r="E4" s="348"/>
      <c r="F4" s="348"/>
      <c r="G4" s="348"/>
      <c r="N4" s="347"/>
      <c r="O4" s="347"/>
      <c r="P4" s="347"/>
      <c r="Q4" s="347"/>
      <c r="R4" s="347"/>
      <c r="S4" s="347"/>
      <c r="T4" s="347"/>
      <c r="U4" s="347"/>
      <c r="V4" s="347"/>
      <c r="W4" s="347"/>
    </row>
    <row r="5" spans="1:23" ht="18" customHeight="1">
      <c r="A5" s="184" t="s">
        <v>251</v>
      </c>
      <c r="B5" s="78"/>
      <c r="C5" s="78"/>
      <c r="D5" s="4"/>
      <c r="E5" s="4"/>
      <c r="N5" s="346" t="s">
        <v>152</v>
      </c>
      <c r="O5" s="346"/>
      <c r="P5" s="346"/>
      <c r="Q5" s="346"/>
      <c r="R5" s="346"/>
      <c r="S5" s="346"/>
      <c r="T5" s="346"/>
      <c r="U5" s="346"/>
      <c r="V5" s="346"/>
      <c r="W5" s="346"/>
    </row>
    <row r="6" spans="1:23" ht="19.5" customHeight="1" thickBot="1">
      <c r="A6" s="513" t="s">
        <v>49</v>
      </c>
      <c r="B6" s="514"/>
      <c r="C6" s="79" t="s">
        <v>141</v>
      </c>
      <c r="D6" s="48" t="s">
        <v>50</v>
      </c>
      <c r="E6" s="74" t="s">
        <v>205</v>
      </c>
      <c r="F6" s="138" t="s">
        <v>208</v>
      </c>
      <c r="G6" s="138" t="s">
        <v>206</v>
      </c>
      <c r="H6" s="138" t="s">
        <v>207</v>
      </c>
      <c r="I6" s="139" t="s">
        <v>211</v>
      </c>
      <c r="J6" s="139" t="s">
        <v>141</v>
      </c>
      <c r="K6" s="139" t="s">
        <v>142</v>
      </c>
      <c r="L6" s="139" t="s">
        <v>210</v>
      </c>
      <c r="M6" s="138" t="s">
        <v>209</v>
      </c>
      <c r="N6" s="346"/>
      <c r="O6" s="346"/>
      <c r="P6" s="346"/>
      <c r="Q6" s="346"/>
      <c r="R6" s="346"/>
      <c r="S6" s="346"/>
      <c r="T6" s="346"/>
      <c r="U6" s="346"/>
      <c r="V6" s="346"/>
      <c r="W6" s="346"/>
    </row>
    <row r="7" spans="1:23" ht="18.5" customHeight="1" thickTop="1">
      <c r="A7" s="515">
        <f>$B$16</f>
        <v>0</v>
      </c>
      <c r="B7" s="516"/>
      <c r="C7" s="229">
        <f>$B$22</f>
        <v>0</v>
      </c>
      <c r="D7" s="230">
        <f>G7</f>
        <v>0</v>
      </c>
      <c r="E7" s="231">
        <f>I7</f>
        <v>0</v>
      </c>
      <c r="F7" s="140">
        <f>H7-E7</f>
        <v>0</v>
      </c>
      <c r="G7" s="140">
        <f>E$21</f>
        <v>0</v>
      </c>
      <c r="H7" s="140">
        <f>E$22</f>
        <v>0</v>
      </c>
      <c r="I7" s="140">
        <f>MIN(H7,L7)</f>
        <v>0</v>
      </c>
      <c r="J7" s="141">
        <f>B22</f>
        <v>0</v>
      </c>
      <c r="K7" s="140">
        <f>F$21</f>
        <v>0</v>
      </c>
      <c r="L7" s="181">
        <f>K7</f>
        <v>0</v>
      </c>
      <c r="M7" s="144" t="s">
        <v>55</v>
      </c>
      <c r="N7" s="346"/>
      <c r="O7" s="346"/>
      <c r="P7" s="346"/>
      <c r="Q7" s="346"/>
      <c r="R7" s="346"/>
      <c r="S7" s="346"/>
      <c r="T7" s="346"/>
      <c r="U7" s="346"/>
      <c r="V7" s="346"/>
      <c r="W7" s="346"/>
    </row>
    <row r="8" spans="1:23" ht="19">
      <c r="A8" s="505">
        <f>$B$28</f>
        <v>0</v>
      </c>
      <c r="B8" s="506"/>
      <c r="C8" s="232">
        <f>$B$34</f>
        <v>0</v>
      </c>
      <c r="D8" s="233">
        <f t="shared" ref="D8:D12" si="0">G8</f>
        <v>0</v>
      </c>
      <c r="E8" s="233">
        <f>I8</f>
        <v>0</v>
      </c>
      <c r="F8" s="140">
        <f t="shared" ref="F8:F12" si="1">H8-E8</f>
        <v>0</v>
      </c>
      <c r="G8" s="140">
        <f>E$33</f>
        <v>0</v>
      </c>
      <c r="H8" s="140">
        <f>E$34</f>
        <v>0</v>
      </c>
      <c r="I8" s="140">
        <f t="shared" ref="I8" si="2">MIN(H8,L8)</f>
        <v>0</v>
      </c>
      <c r="J8" s="141">
        <f>B34</f>
        <v>0</v>
      </c>
      <c r="K8" s="140">
        <f>F$33</f>
        <v>0</v>
      </c>
      <c r="L8" s="181">
        <f>K8-M8</f>
        <v>0</v>
      </c>
      <c r="M8" s="181">
        <f>SUMIF(J$7:J7,J8,I$7:I7)</f>
        <v>0</v>
      </c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3" ht="19">
      <c r="A9" s="505">
        <f>$B$40</f>
        <v>0</v>
      </c>
      <c r="B9" s="506"/>
      <c r="C9" s="232">
        <f>$B$46</f>
        <v>0</v>
      </c>
      <c r="D9" s="233">
        <f t="shared" si="0"/>
        <v>0</v>
      </c>
      <c r="E9" s="233">
        <f t="shared" ref="E9:E12" si="3">I9</f>
        <v>0</v>
      </c>
      <c r="F9" s="140">
        <f t="shared" si="1"/>
        <v>0</v>
      </c>
      <c r="G9" s="140">
        <f>E$45</f>
        <v>0</v>
      </c>
      <c r="H9" s="140">
        <f>E$46</f>
        <v>0</v>
      </c>
      <c r="I9" s="140">
        <f>MIN(H9,L9)</f>
        <v>0</v>
      </c>
      <c r="J9" s="141">
        <f>B46</f>
        <v>0</v>
      </c>
      <c r="K9" s="140">
        <f>F$45</f>
        <v>0</v>
      </c>
      <c r="L9" s="181">
        <f t="shared" ref="L9" si="4">K9-M9</f>
        <v>0</v>
      </c>
      <c r="M9" s="181">
        <f>SUMIF(J$7:J8,J9,I$7:I8)</f>
        <v>0</v>
      </c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3" ht="19">
      <c r="A10" s="505">
        <f>$B$52</f>
        <v>0</v>
      </c>
      <c r="B10" s="506"/>
      <c r="C10" s="234">
        <f>$B$59</f>
        <v>0</v>
      </c>
      <c r="D10" s="233">
        <f t="shared" si="0"/>
        <v>0</v>
      </c>
      <c r="E10" s="233">
        <f t="shared" si="3"/>
        <v>0</v>
      </c>
      <c r="F10" s="140">
        <f t="shared" si="1"/>
        <v>0</v>
      </c>
      <c r="G10" s="140">
        <f>E$58</f>
        <v>0</v>
      </c>
      <c r="H10" s="140">
        <f>E$59</f>
        <v>0</v>
      </c>
      <c r="I10" s="140">
        <f>MIN(H10,L10)</f>
        <v>0</v>
      </c>
      <c r="J10" s="141">
        <f>B59</f>
        <v>0</v>
      </c>
      <c r="K10" s="140">
        <f>F$58</f>
        <v>0</v>
      </c>
      <c r="L10" s="181">
        <f>K10-M10</f>
        <v>0</v>
      </c>
      <c r="M10" s="181">
        <f>SUMIF(J$7:J9,J10,I$7:I9)</f>
        <v>0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1:23" ht="19">
      <c r="A11" s="505">
        <f>$B$65</f>
        <v>0</v>
      </c>
      <c r="B11" s="506"/>
      <c r="C11" s="232">
        <f>$B$71</f>
        <v>0</v>
      </c>
      <c r="D11" s="233">
        <f t="shared" si="0"/>
        <v>0</v>
      </c>
      <c r="E11" s="233">
        <f t="shared" si="3"/>
        <v>0</v>
      </c>
      <c r="F11" s="140">
        <f t="shared" si="1"/>
        <v>0</v>
      </c>
      <c r="G11" s="140">
        <f>E$70</f>
        <v>0</v>
      </c>
      <c r="H11" s="140">
        <f>E$71</f>
        <v>0</v>
      </c>
      <c r="I11" s="140">
        <f>MIN(H11,L11)</f>
        <v>0</v>
      </c>
      <c r="J11" s="141">
        <f>B71</f>
        <v>0</v>
      </c>
      <c r="K11" s="140">
        <f>F$70</f>
        <v>0</v>
      </c>
      <c r="L11" s="181">
        <f>K11-M11</f>
        <v>0</v>
      </c>
      <c r="M11" s="181">
        <f>SUMIF(J$7:J10,J11,I$7:I10)</f>
        <v>0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ht="19">
      <c r="A12" s="505">
        <f>$B$77</f>
        <v>0</v>
      </c>
      <c r="B12" s="506"/>
      <c r="C12" s="236">
        <f>$B$83</f>
        <v>0</v>
      </c>
      <c r="D12" s="233">
        <f t="shared" si="0"/>
        <v>0</v>
      </c>
      <c r="E12" s="233">
        <f t="shared" si="3"/>
        <v>0</v>
      </c>
      <c r="F12" s="140">
        <f t="shared" si="1"/>
        <v>0</v>
      </c>
      <c r="G12" s="237">
        <f>$E$83</f>
        <v>0</v>
      </c>
      <c r="H12" s="140">
        <f>E83</f>
        <v>0</v>
      </c>
      <c r="I12" s="140">
        <f>MIN(H12,L12)</f>
        <v>0</v>
      </c>
      <c r="J12" s="141">
        <f>B83</f>
        <v>0</v>
      </c>
      <c r="K12" s="237">
        <f>$F$83</f>
        <v>0</v>
      </c>
      <c r="L12" s="181">
        <f>K12-M12</f>
        <v>0</v>
      </c>
      <c r="M12" s="181">
        <f>SUMIF(J$7:J11,J12,I$7:I11)</f>
        <v>0</v>
      </c>
      <c r="N12" s="227"/>
      <c r="O12" s="227"/>
      <c r="P12" s="227"/>
      <c r="Q12" s="227"/>
      <c r="R12" s="227"/>
      <c r="S12" s="227"/>
      <c r="T12" s="227"/>
      <c r="U12" s="227"/>
      <c r="V12" s="227"/>
      <c r="W12" s="227"/>
    </row>
    <row r="13" spans="1:23" ht="19">
      <c r="A13" s="510" t="s">
        <v>52</v>
      </c>
      <c r="B13" s="511"/>
      <c r="C13" s="512"/>
      <c r="D13" s="164">
        <f>SUM(D8:D12)</f>
        <v>0</v>
      </c>
      <c r="E13" s="75">
        <f>SUM(E7:E12)</f>
        <v>0</v>
      </c>
      <c r="F13" s="143">
        <f>SUM(F7:F12)</f>
        <v>0</v>
      </c>
      <c r="G13" s="143">
        <f>SUM(G7:G12)</f>
        <v>0</v>
      </c>
      <c r="H13" s="143">
        <f>SUM(H7:H12)</f>
        <v>0</v>
      </c>
      <c r="I13" s="143">
        <f>SUM(I7:I12)</f>
        <v>0</v>
      </c>
      <c r="J13" s="142"/>
      <c r="K13" s="143">
        <f>SUM(K7:K12)</f>
        <v>0</v>
      </c>
      <c r="L13" s="143"/>
      <c r="M13" s="143">
        <f>SUM(M8:M12)</f>
        <v>0</v>
      </c>
      <c r="O13" s="37"/>
      <c r="P13" s="161"/>
      <c r="Q13" s="161"/>
      <c r="R13" s="161"/>
      <c r="S13" s="161"/>
      <c r="T13" s="161"/>
      <c r="U13" s="161"/>
      <c r="V13" s="161"/>
      <c r="W13" s="161"/>
    </row>
    <row r="14" spans="1:23">
      <c r="A14" s="507" t="str">
        <f>IF(F13&gt;0,"*The dollar amount in this column may vary from the amount below if the allocation has reached the category cap.","")</f>
        <v/>
      </c>
      <c r="B14" s="508"/>
      <c r="C14" s="508"/>
      <c r="D14" s="508"/>
      <c r="E14" s="509"/>
      <c r="N14" s="5"/>
    </row>
    <row r="15" spans="1:23" ht="17" thickBot="1">
      <c r="A15" s="484" t="s">
        <v>42</v>
      </c>
      <c r="B15" s="485"/>
      <c r="C15" s="485"/>
      <c r="D15" s="485"/>
      <c r="E15" s="486"/>
      <c r="N15" s="2"/>
    </row>
    <row r="16" spans="1:23" ht="16" thickTop="1">
      <c r="A16" s="105" t="s">
        <v>156</v>
      </c>
      <c r="B16" s="487"/>
      <c r="C16" s="487"/>
      <c r="D16" s="487"/>
      <c r="E16" s="488"/>
      <c r="N16" s="2"/>
    </row>
    <row r="17" spans="1:14">
      <c r="A17" s="489" t="s">
        <v>56</v>
      </c>
      <c r="B17" s="490"/>
      <c r="C17" s="490"/>
      <c r="D17" s="490"/>
      <c r="E17" s="491"/>
      <c r="N17" s="2"/>
    </row>
    <row r="18" spans="1:14">
      <c r="A18" s="492"/>
      <c r="B18" s="493"/>
      <c r="C18" s="493"/>
      <c r="D18" s="493"/>
      <c r="E18" s="494"/>
      <c r="N18" s="2"/>
    </row>
    <row r="19" spans="1:14">
      <c r="A19" s="495"/>
      <c r="B19" s="496"/>
      <c r="C19" s="496"/>
      <c r="D19" s="496"/>
      <c r="E19" s="497"/>
      <c r="N19" s="2"/>
    </row>
    <row r="20" spans="1:14">
      <c r="A20" s="80"/>
      <c r="B20" s="29" t="s">
        <v>134</v>
      </c>
      <c r="C20" s="29" t="s">
        <v>31</v>
      </c>
      <c r="D20" s="30" t="s">
        <v>32</v>
      </c>
      <c r="E20" s="29" t="s">
        <v>4</v>
      </c>
      <c r="F20" s="55" t="s">
        <v>142</v>
      </c>
      <c r="G20" s="94" t="s">
        <v>151</v>
      </c>
      <c r="H20" s="137"/>
      <c r="I20" s="137"/>
      <c r="J20" s="137"/>
      <c r="K20" s="137"/>
      <c r="L20" s="137"/>
      <c r="M20" s="137"/>
    </row>
    <row r="21" spans="1:14">
      <c r="A21" s="76" t="s">
        <v>21</v>
      </c>
      <c r="B21" s="100" t="s">
        <v>55</v>
      </c>
      <c r="C21" s="244"/>
      <c r="D21" s="69">
        <v>0</v>
      </c>
      <c r="E21" s="70">
        <f>IF(OR(C21=0,D21=0),0,PRODUCT(C21:D21))</f>
        <v>0</v>
      </c>
      <c r="F21" s="95">
        <f>_xlfn.IFNA(VLOOKUP($B22,Table1[#All],2,FALSE),0)</f>
        <v>0</v>
      </c>
      <c r="G21" s="95">
        <f>IF($B22="Cap. Assets",MIN(0.75*$E21,2000),_xlfn.IFNA(VLOOKUP($B22,Table1[#All],3,FALSE),0))</f>
        <v>0</v>
      </c>
      <c r="H21" s="96"/>
      <c r="I21" s="96"/>
      <c r="J21" s="96"/>
      <c r="K21" s="96"/>
      <c r="L21" s="96"/>
      <c r="M21" s="96"/>
      <c r="N21" s="2"/>
    </row>
    <row r="22" spans="1:14" ht="16" thickBot="1">
      <c r="A22" s="72" t="s">
        <v>20</v>
      </c>
      <c r="B22" s="148"/>
      <c r="C22" s="245">
        <f>MIN($C21,IFERROR($F22/$D22,0))</f>
        <v>0</v>
      </c>
      <c r="D22" s="147">
        <f>MIN($G21,$D21)</f>
        <v>0</v>
      </c>
      <c r="E22" s="71">
        <f>MIN($F22,$C22*$D22)</f>
        <v>0</v>
      </c>
      <c r="F22" s="106">
        <f>MIN($E21,$F21)</f>
        <v>0</v>
      </c>
    </row>
    <row r="23" spans="1:14" ht="16" thickTop="1">
      <c r="A23" s="112" t="s">
        <v>5</v>
      </c>
      <c r="B23" s="499" t="str">
        <f>IF($E22&gt;0,IF($E22=$F21,"Approved up to the cap for this type of item.","Approved based on the request and based on ASRC's Standards for this fiscal year."),"")</f>
        <v/>
      </c>
      <c r="C23" s="500"/>
      <c r="D23" s="500"/>
      <c r="E23" s="501"/>
      <c r="G23" s="96"/>
      <c r="H23" s="96"/>
      <c r="I23" s="96"/>
      <c r="J23" s="96"/>
      <c r="K23" s="96"/>
      <c r="L23" s="96"/>
      <c r="M23" s="96"/>
      <c r="N23" s="2"/>
    </row>
    <row r="24" spans="1:14">
      <c r="A24" s="478"/>
      <c r="B24" s="479"/>
      <c r="C24" s="479"/>
      <c r="D24" s="479"/>
      <c r="E24" s="480"/>
      <c r="N24" s="2"/>
    </row>
    <row r="25" spans="1:14">
      <c r="A25" s="481"/>
      <c r="B25" s="482"/>
      <c r="C25" s="482"/>
      <c r="D25" s="482"/>
      <c r="E25" s="483"/>
      <c r="N25" s="2"/>
    </row>
    <row r="26" spans="1:14">
      <c r="A26" s="404"/>
      <c r="B26" s="405"/>
      <c r="C26" s="405"/>
      <c r="D26" s="405"/>
      <c r="E26" s="498"/>
    </row>
    <row r="27" spans="1:14" ht="17" thickBot="1">
      <c r="A27" s="484" t="s">
        <v>43</v>
      </c>
      <c r="B27" s="485"/>
      <c r="C27" s="485"/>
      <c r="D27" s="485"/>
      <c r="E27" s="486"/>
    </row>
    <row r="28" spans="1:14" ht="16" thickTop="1">
      <c r="A28" s="105" t="s">
        <v>156</v>
      </c>
      <c r="B28" s="487"/>
      <c r="C28" s="487"/>
      <c r="D28" s="487"/>
      <c r="E28" s="488"/>
    </row>
    <row r="29" spans="1:14">
      <c r="A29" s="489" t="s">
        <v>56</v>
      </c>
      <c r="B29" s="490"/>
      <c r="C29" s="490"/>
      <c r="D29" s="490"/>
      <c r="E29" s="491"/>
    </row>
    <row r="30" spans="1:14">
      <c r="A30" s="492"/>
      <c r="B30" s="493"/>
      <c r="C30" s="493"/>
      <c r="D30" s="493"/>
      <c r="E30" s="494"/>
    </row>
    <row r="31" spans="1:14">
      <c r="A31" s="495"/>
      <c r="B31" s="496"/>
      <c r="C31" s="496"/>
      <c r="D31" s="496"/>
      <c r="E31" s="497"/>
    </row>
    <row r="32" spans="1:14">
      <c r="A32" s="99"/>
      <c r="B32" s="29" t="s">
        <v>134</v>
      </c>
      <c r="C32" s="29" t="s">
        <v>31</v>
      </c>
      <c r="D32" s="30" t="s">
        <v>32</v>
      </c>
      <c r="E32" s="29" t="s">
        <v>4</v>
      </c>
      <c r="F32" s="55" t="s">
        <v>142</v>
      </c>
      <c r="G32" s="94" t="s">
        <v>151</v>
      </c>
      <c r="H32" s="137"/>
      <c r="I32" s="137"/>
      <c r="J32" s="137"/>
      <c r="K32" s="137"/>
      <c r="L32" s="137"/>
      <c r="M32" s="137"/>
    </row>
    <row r="33" spans="1:13">
      <c r="A33" s="98" t="s">
        <v>21</v>
      </c>
      <c r="B33" s="100" t="s">
        <v>55</v>
      </c>
      <c r="C33" s="244"/>
      <c r="D33" s="69">
        <v>0</v>
      </c>
      <c r="E33" s="70">
        <f>IF(OR(C33=0,D33=0),0,PRODUCT(C33:D33))</f>
        <v>0</v>
      </c>
      <c r="F33" s="181">
        <f>_xlfn.IFNA(VLOOKUP($B34,Table1[#All],2,FALSE),0)</f>
        <v>0</v>
      </c>
      <c r="G33" s="95">
        <f>IF($B34="Cap. Assets",MIN(0.75*$E33,2000),_xlfn.IFNA(VLOOKUP($B34,Table1[#All],3,FALSE),0))</f>
        <v>0</v>
      </c>
      <c r="H33" s="96"/>
      <c r="I33" s="96"/>
      <c r="J33" s="96"/>
      <c r="K33" s="96"/>
      <c r="L33" s="96"/>
      <c r="M33" s="96"/>
    </row>
    <row r="34" spans="1:13" ht="16" thickBot="1">
      <c r="A34" s="72" t="s">
        <v>20</v>
      </c>
      <c r="B34" s="148"/>
      <c r="C34" s="245">
        <f>MIN($C33,IFERROR($F34/$D34,0))</f>
        <v>0</v>
      </c>
      <c r="D34" s="147">
        <f>MIN($G33,$D33)</f>
        <v>0</v>
      </c>
      <c r="E34" s="71">
        <f>MIN($F34,$C34*$D34)</f>
        <v>0</v>
      </c>
      <c r="F34" s="106">
        <f>MIN($E33,$F33)</f>
        <v>0</v>
      </c>
    </row>
    <row r="35" spans="1:13" ht="16" thickTop="1">
      <c r="A35" s="112" t="s">
        <v>5</v>
      </c>
      <c r="B35" s="499" t="str">
        <f>IF($E34&gt;0,IF($E34=$F33,"Approved up to the cap for this type of item.","Approved based on the request and based on ASRC's Standards for this fiscal year."),"")</f>
        <v/>
      </c>
      <c r="C35" s="500"/>
      <c r="D35" s="500"/>
      <c r="E35" s="501"/>
      <c r="G35" s="96"/>
      <c r="H35" s="96"/>
      <c r="I35" s="96"/>
      <c r="J35" s="96"/>
      <c r="K35" s="96"/>
      <c r="L35" s="96"/>
      <c r="M35" s="96"/>
    </row>
    <row r="36" spans="1:13">
      <c r="A36" s="478"/>
      <c r="B36" s="479"/>
      <c r="C36" s="479"/>
      <c r="D36" s="479"/>
      <c r="E36" s="480"/>
    </row>
    <row r="37" spans="1:13">
      <c r="A37" s="481"/>
      <c r="B37" s="482"/>
      <c r="C37" s="482"/>
      <c r="D37" s="482"/>
      <c r="E37" s="483"/>
    </row>
    <row r="38" spans="1:13">
      <c r="A38" s="489"/>
      <c r="B38" s="490"/>
      <c r="C38" s="490"/>
      <c r="D38" s="490"/>
      <c r="E38" s="491"/>
    </row>
    <row r="39" spans="1:13" ht="17" thickBot="1">
      <c r="A39" s="484" t="s">
        <v>53</v>
      </c>
      <c r="B39" s="485"/>
      <c r="C39" s="485"/>
      <c r="D39" s="485"/>
      <c r="E39" s="486"/>
    </row>
    <row r="40" spans="1:13" ht="16" thickTop="1">
      <c r="A40" s="105" t="s">
        <v>156</v>
      </c>
      <c r="B40" s="487"/>
      <c r="C40" s="487"/>
      <c r="D40" s="487"/>
      <c r="E40" s="488"/>
    </row>
    <row r="41" spans="1:13">
      <c r="A41" s="489" t="s">
        <v>56</v>
      </c>
      <c r="B41" s="490"/>
      <c r="C41" s="490"/>
      <c r="D41" s="490"/>
      <c r="E41" s="491"/>
    </row>
    <row r="42" spans="1:13">
      <c r="A42" s="492"/>
      <c r="B42" s="493"/>
      <c r="C42" s="493"/>
      <c r="D42" s="493"/>
      <c r="E42" s="494"/>
    </row>
    <row r="43" spans="1:13">
      <c r="A43" s="495"/>
      <c r="B43" s="496"/>
      <c r="C43" s="496"/>
      <c r="D43" s="496"/>
      <c r="E43" s="497"/>
    </row>
    <row r="44" spans="1:13">
      <c r="A44" s="99"/>
      <c r="B44" s="29" t="s">
        <v>134</v>
      </c>
      <c r="C44" s="29" t="s">
        <v>31</v>
      </c>
      <c r="D44" s="30" t="s">
        <v>32</v>
      </c>
      <c r="E44" s="29" t="s">
        <v>4</v>
      </c>
      <c r="F44" s="55" t="s">
        <v>142</v>
      </c>
      <c r="G44" s="94" t="s">
        <v>151</v>
      </c>
      <c r="H44" s="137"/>
      <c r="I44" s="137"/>
      <c r="J44" s="137"/>
      <c r="K44" s="137"/>
      <c r="L44" s="137"/>
      <c r="M44" s="137"/>
    </row>
    <row r="45" spans="1:13">
      <c r="A45" s="98" t="s">
        <v>21</v>
      </c>
      <c r="B45" s="100" t="s">
        <v>55</v>
      </c>
      <c r="C45" s="244"/>
      <c r="D45" s="69">
        <v>0</v>
      </c>
      <c r="E45" s="70">
        <f>IF(OR(C45=0,D45=0),0,PRODUCT(C45:D45))</f>
        <v>0</v>
      </c>
      <c r="F45" s="181">
        <f>_xlfn.IFNA(VLOOKUP($B46,Table1[#All],2,FALSE),0)</f>
        <v>0</v>
      </c>
      <c r="G45" s="95">
        <f>IF($B46="Cap. Assets",MIN(0.75*$E45,2000),_xlfn.IFNA(VLOOKUP($B46,Table1[#All],3,FALSE),0))</f>
        <v>0</v>
      </c>
      <c r="H45" s="96"/>
      <c r="I45" s="96"/>
      <c r="J45" s="96"/>
      <c r="K45" s="96"/>
      <c r="L45" s="96"/>
      <c r="M45" s="96"/>
    </row>
    <row r="46" spans="1:13" ht="16" thickBot="1">
      <c r="A46" s="72" t="s">
        <v>20</v>
      </c>
      <c r="B46" s="148"/>
      <c r="C46" s="245">
        <f>MIN($C45,IFERROR($F46/$D46,0))</f>
        <v>0</v>
      </c>
      <c r="D46" s="147">
        <f>MIN($G45,$D45)</f>
        <v>0</v>
      </c>
      <c r="E46" s="71">
        <f>MIN($F46,$C46*$D46)</f>
        <v>0</v>
      </c>
      <c r="F46" s="106">
        <f>MIN($E45,$F45)</f>
        <v>0</v>
      </c>
    </row>
    <row r="47" spans="1:13" ht="16" thickTop="1">
      <c r="A47" s="112" t="s">
        <v>5</v>
      </c>
      <c r="B47" s="499" t="str">
        <f>IF($E46&gt;0,IF($E46=$F45,"Approved up to the cap for this type of item.","Approved based on the request and based on ASRC's Standards for this fiscal year."),"")</f>
        <v/>
      </c>
      <c r="C47" s="500"/>
      <c r="D47" s="500"/>
      <c r="E47" s="501"/>
      <c r="G47" s="96"/>
      <c r="H47" s="96"/>
      <c r="I47" s="96"/>
      <c r="J47" s="96"/>
      <c r="K47" s="96"/>
      <c r="L47" s="96"/>
      <c r="M47" s="96"/>
    </row>
    <row r="48" spans="1:13">
      <c r="A48" s="478"/>
      <c r="B48" s="479"/>
      <c r="C48" s="479"/>
      <c r="D48" s="479"/>
      <c r="E48" s="480"/>
    </row>
    <row r="49" spans="1:13">
      <c r="A49" s="481"/>
      <c r="B49" s="482"/>
      <c r="C49" s="482"/>
      <c r="D49" s="482"/>
      <c r="E49" s="483"/>
    </row>
    <row r="50" spans="1:13" ht="3.5" customHeight="1">
      <c r="A50" s="489"/>
      <c r="B50" s="490"/>
      <c r="C50" s="490"/>
      <c r="D50" s="490"/>
      <c r="E50" s="491"/>
    </row>
    <row r="51" spans="1:13" ht="17" thickBot="1">
      <c r="A51" s="484" t="s">
        <v>54</v>
      </c>
      <c r="B51" s="485"/>
      <c r="C51" s="485"/>
      <c r="D51" s="485"/>
      <c r="E51" s="486"/>
    </row>
    <row r="52" spans="1:13" ht="16" thickTop="1">
      <c r="A52" s="105" t="s">
        <v>156</v>
      </c>
      <c r="B52" s="487"/>
      <c r="C52" s="487"/>
      <c r="D52" s="487"/>
      <c r="E52" s="488"/>
    </row>
    <row r="53" spans="1:13">
      <c r="A53" s="489" t="s">
        <v>56</v>
      </c>
      <c r="B53" s="490"/>
      <c r="C53" s="490"/>
      <c r="D53" s="490"/>
      <c r="E53" s="491"/>
    </row>
    <row r="54" spans="1:13">
      <c r="A54" s="492"/>
      <c r="B54" s="493"/>
      <c r="C54" s="493"/>
      <c r="D54" s="493"/>
      <c r="E54" s="494"/>
    </row>
    <row r="55" spans="1:13">
      <c r="A55" s="495"/>
      <c r="B55" s="496"/>
      <c r="C55" s="496"/>
      <c r="D55" s="496"/>
      <c r="E55" s="497"/>
    </row>
    <row r="56" spans="1:13">
      <c r="A56" s="502"/>
      <c r="B56" s="503"/>
      <c r="C56" s="503"/>
      <c r="D56" s="503"/>
      <c r="E56" s="504"/>
    </row>
    <row r="57" spans="1:13">
      <c r="A57" s="169"/>
      <c r="B57" s="29" t="s">
        <v>134</v>
      </c>
      <c r="C57" s="29" t="s">
        <v>31</v>
      </c>
      <c r="D57" s="30" t="s">
        <v>32</v>
      </c>
      <c r="E57" s="29" t="s">
        <v>4</v>
      </c>
      <c r="F57" s="55" t="s">
        <v>142</v>
      </c>
      <c r="G57" s="94" t="s">
        <v>151</v>
      </c>
      <c r="H57" s="137"/>
      <c r="I57" s="137"/>
      <c r="J57" s="137"/>
      <c r="K57" s="137"/>
      <c r="L57" s="137"/>
      <c r="M57" s="137"/>
    </row>
    <row r="58" spans="1:13">
      <c r="A58" s="167" t="s">
        <v>21</v>
      </c>
      <c r="B58" s="100" t="s">
        <v>55</v>
      </c>
      <c r="C58" s="244"/>
      <c r="D58" s="69">
        <v>0</v>
      </c>
      <c r="E58" s="70">
        <f>IF(OR(C58=0,D58=0),0,PRODUCT(C58:D58))</f>
        <v>0</v>
      </c>
      <c r="F58" s="181">
        <f>_xlfn.IFNA(VLOOKUP($B59,Table1[#All],2,FALSE),0)</f>
        <v>0</v>
      </c>
      <c r="G58" s="95">
        <f>IF($B59="Cap. Assets",MIN(0.75*$E58,2000),_xlfn.IFNA(VLOOKUP($B59,Table1[#All],3,FALSE),0))</f>
        <v>0</v>
      </c>
      <c r="H58" s="96"/>
      <c r="I58" s="96"/>
      <c r="J58" s="96"/>
      <c r="K58" s="96"/>
      <c r="L58" s="96"/>
      <c r="M58" s="96"/>
    </row>
    <row r="59" spans="1:13" ht="16" thickBot="1">
      <c r="A59" s="72" t="s">
        <v>20</v>
      </c>
      <c r="B59" s="148"/>
      <c r="C59" s="245">
        <f>MIN($C58,IFERROR($F59/$D59,0))</f>
        <v>0</v>
      </c>
      <c r="D59" s="147">
        <f>MIN($G58,$D58)</f>
        <v>0</v>
      </c>
      <c r="E59" s="71">
        <f>MIN($F59,$C59*$D59)</f>
        <v>0</v>
      </c>
      <c r="F59" s="106">
        <f>MIN($E58,$F58)</f>
        <v>0</v>
      </c>
    </row>
    <row r="60" spans="1:13" ht="16" thickTop="1">
      <c r="A60" s="168" t="s">
        <v>5</v>
      </c>
      <c r="B60" s="499" t="str">
        <f>IF($E59&gt;0,IF($E59=$F58,"Approved up to the cap for this type of item.","Approved based on the request and based on ASRC's Standards for this fiscal year."),"")</f>
        <v/>
      </c>
      <c r="C60" s="500"/>
      <c r="D60" s="500"/>
      <c r="E60" s="501"/>
      <c r="G60" s="96"/>
      <c r="H60" s="96"/>
      <c r="I60" s="96"/>
      <c r="J60" s="96"/>
      <c r="K60" s="96"/>
      <c r="L60" s="96"/>
      <c r="M60" s="96"/>
    </row>
    <row r="61" spans="1:13">
      <c r="A61" s="478"/>
      <c r="B61" s="479"/>
      <c r="C61" s="479"/>
      <c r="D61" s="479"/>
      <c r="E61" s="480"/>
    </row>
    <row r="62" spans="1:13">
      <c r="A62" s="481"/>
      <c r="B62" s="482"/>
      <c r="C62" s="482"/>
      <c r="D62" s="482"/>
      <c r="E62" s="483"/>
    </row>
    <row r="63" spans="1:13" ht="3.5" customHeight="1">
      <c r="A63" s="404"/>
      <c r="B63" s="405"/>
      <c r="C63" s="405"/>
      <c r="D63" s="405"/>
      <c r="E63" s="498"/>
    </row>
    <row r="64" spans="1:13" ht="17" thickBot="1">
      <c r="A64" s="484" t="s">
        <v>54</v>
      </c>
      <c r="B64" s="485"/>
      <c r="C64" s="485"/>
      <c r="D64" s="485"/>
      <c r="E64" s="486"/>
    </row>
    <row r="65" spans="1:13" ht="16" thickTop="1">
      <c r="A65" s="105" t="s">
        <v>156</v>
      </c>
      <c r="B65" s="487"/>
      <c r="C65" s="487"/>
      <c r="D65" s="487"/>
      <c r="E65" s="488"/>
    </row>
    <row r="66" spans="1:13">
      <c r="A66" s="489" t="s">
        <v>56</v>
      </c>
      <c r="B66" s="490"/>
      <c r="C66" s="490"/>
      <c r="D66" s="490"/>
      <c r="E66" s="491"/>
    </row>
    <row r="67" spans="1:13">
      <c r="A67" s="492"/>
      <c r="B67" s="493"/>
      <c r="C67" s="493"/>
      <c r="D67" s="493"/>
      <c r="E67" s="494"/>
    </row>
    <row r="68" spans="1:13">
      <c r="A68" s="495"/>
      <c r="B68" s="496"/>
      <c r="C68" s="496"/>
      <c r="D68" s="496"/>
      <c r="E68" s="497"/>
    </row>
    <row r="69" spans="1:13">
      <c r="A69" s="99"/>
      <c r="B69" s="29" t="s">
        <v>134</v>
      </c>
      <c r="C69" s="29" t="s">
        <v>31</v>
      </c>
      <c r="D69" s="30" t="s">
        <v>32</v>
      </c>
      <c r="E69" s="29" t="s">
        <v>4</v>
      </c>
      <c r="F69" s="55" t="s">
        <v>142</v>
      </c>
      <c r="G69" s="94" t="s">
        <v>151</v>
      </c>
      <c r="H69" s="137"/>
      <c r="I69" s="137"/>
      <c r="J69" s="137"/>
      <c r="K69" s="137"/>
      <c r="L69" s="137"/>
      <c r="M69" s="137"/>
    </row>
    <row r="70" spans="1:13">
      <c r="A70" s="98" t="s">
        <v>21</v>
      </c>
      <c r="B70" s="100" t="s">
        <v>55</v>
      </c>
      <c r="C70" s="244"/>
      <c r="D70" s="69">
        <v>0</v>
      </c>
      <c r="E70" s="70">
        <f>IF(OR(C70=0,D70=0),0,PRODUCT(C70:D70))</f>
        <v>0</v>
      </c>
      <c r="F70" s="181">
        <f>_xlfn.IFNA(VLOOKUP($B71,Table1[#All],2,FALSE),0)</f>
        <v>0</v>
      </c>
      <c r="G70" s="95">
        <f>IF($B71="Cap. Assets",MIN(0.75*$E70,2000),_xlfn.IFNA(VLOOKUP($B71,Table1[#All],3,FALSE),0))</f>
        <v>0</v>
      </c>
      <c r="H70" s="96"/>
      <c r="I70" s="96"/>
      <c r="J70" s="96"/>
      <c r="K70" s="96"/>
      <c r="L70" s="96"/>
      <c r="M70" s="96"/>
    </row>
    <row r="71" spans="1:13" ht="16" thickBot="1">
      <c r="A71" s="72" t="s">
        <v>20</v>
      </c>
      <c r="B71" s="148"/>
      <c r="C71" s="245">
        <f>MIN($C70,IFERROR($F71/$D71,0))</f>
        <v>0</v>
      </c>
      <c r="D71" s="147">
        <f>MIN($G70,$D70)</f>
        <v>0</v>
      </c>
      <c r="E71" s="71">
        <f>MIN($F71,$C71*$D71)</f>
        <v>0</v>
      </c>
      <c r="F71" s="106">
        <f>MIN($E70,$F70)</f>
        <v>0</v>
      </c>
    </row>
    <row r="72" spans="1:13" ht="16" thickTop="1">
      <c r="A72" s="112" t="s">
        <v>5</v>
      </c>
      <c r="B72" s="499" t="str">
        <f>IF($E71&gt;0,IF($E71=$F70,"Approved up to the cap for this type of item.","Approved based on the request and based on ASRC's Standards for this fiscal year."),"")</f>
        <v/>
      </c>
      <c r="C72" s="500"/>
      <c r="D72" s="500"/>
      <c r="E72" s="501"/>
      <c r="G72" s="96"/>
      <c r="H72" s="96"/>
      <c r="I72" s="96"/>
      <c r="J72" s="96"/>
      <c r="K72" s="96"/>
      <c r="L72" s="96"/>
      <c r="M72" s="96"/>
    </row>
    <row r="73" spans="1:13">
      <c r="A73" s="478"/>
      <c r="B73" s="479"/>
      <c r="C73" s="479"/>
      <c r="D73" s="479"/>
      <c r="E73" s="480"/>
    </row>
    <row r="74" spans="1:13">
      <c r="A74" s="481"/>
      <c r="B74" s="482"/>
      <c r="C74" s="482"/>
      <c r="D74" s="482"/>
      <c r="E74" s="483"/>
    </row>
    <row r="75" spans="1:13" ht="3.5" customHeight="1"/>
    <row r="76" spans="1:13" ht="17" thickBot="1">
      <c r="A76" s="484" t="s">
        <v>227</v>
      </c>
      <c r="B76" s="485"/>
      <c r="C76" s="485"/>
      <c r="D76" s="485"/>
      <c r="E76" s="486"/>
    </row>
    <row r="77" spans="1:13" ht="16" thickTop="1">
      <c r="A77" s="105" t="s">
        <v>156</v>
      </c>
      <c r="B77" s="487"/>
      <c r="C77" s="487"/>
      <c r="D77" s="487"/>
      <c r="E77" s="488"/>
    </row>
    <row r="78" spans="1:13">
      <c r="A78" s="489" t="s">
        <v>56</v>
      </c>
      <c r="B78" s="490"/>
      <c r="C78" s="490"/>
      <c r="D78" s="490"/>
      <c r="E78" s="491"/>
    </row>
    <row r="79" spans="1:13">
      <c r="A79" s="492"/>
      <c r="B79" s="493"/>
      <c r="C79" s="493"/>
      <c r="D79" s="493"/>
      <c r="E79" s="494"/>
    </row>
    <row r="80" spans="1:13">
      <c r="A80" s="495"/>
      <c r="B80" s="496"/>
      <c r="C80" s="496"/>
      <c r="D80" s="496"/>
      <c r="E80" s="497"/>
    </row>
    <row r="81" spans="1:7">
      <c r="A81" s="163"/>
      <c r="B81" s="29" t="s">
        <v>134</v>
      </c>
      <c r="C81" s="29" t="s">
        <v>31</v>
      </c>
      <c r="D81" s="30" t="s">
        <v>32</v>
      </c>
      <c r="E81" s="29" t="s">
        <v>4</v>
      </c>
      <c r="F81" s="55" t="s">
        <v>142</v>
      </c>
      <c r="G81" s="94" t="s">
        <v>151</v>
      </c>
    </row>
    <row r="82" spans="1:7">
      <c r="A82" s="160" t="s">
        <v>21</v>
      </c>
      <c r="B82" s="100" t="s">
        <v>55</v>
      </c>
      <c r="C82" s="244"/>
      <c r="D82" s="69">
        <v>0</v>
      </c>
      <c r="E82" s="70">
        <f>IF(OR(C82=0,D82=0),0,PRODUCT(C82:D82))</f>
        <v>0</v>
      </c>
      <c r="F82" s="181">
        <f>_xlfn.IFNA(VLOOKUP($B83,Table1[#All],2,FALSE),0)</f>
        <v>0</v>
      </c>
      <c r="G82" s="95">
        <f>IF($B83="Cap. Assets",MIN(0.75*$E82,2000),_xlfn.IFNA(VLOOKUP($B83,Table1[#All],3,FALSE),0))</f>
        <v>0</v>
      </c>
    </row>
    <row r="83" spans="1:7" ht="16" thickBot="1">
      <c r="A83" s="72" t="s">
        <v>20</v>
      </c>
      <c r="B83" s="235"/>
      <c r="C83" s="245">
        <f>MIN($C82,IFERROR($F83/$D83,0))</f>
        <v>0</v>
      </c>
      <c r="D83" s="147">
        <f>MIN($G82,$D82)</f>
        <v>0</v>
      </c>
      <c r="E83" s="71">
        <f>MIN($F83,$C83*$D83)</f>
        <v>0</v>
      </c>
      <c r="F83" s="106">
        <f>MIN($E82,$F82)</f>
        <v>0</v>
      </c>
    </row>
    <row r="84" spans="1:7" ht="16" thickTop="1">
      <c r="A84" s="162" t="s">
        <v>5</v>
      </c>
      <c r="B84" s="499" t="str">
        <f>IF($E83&gt;0,IF($E83=$F82,"Approved up to the cap for this type of item.","Approved based on the request and based on ASRC's Standards for this fiscal year."),"")</f>
        <v/>
      </c>
      <c r="C84" s="500"/>
      <c r="D84" s="500"/>
      <c r="E84" s="501"/>
      <c r="G84" s="96"/>
    </row>
    <row r="85" spans="1:7">
      <c r="A85" s="478"/>
      <c r="B85" s="479"/>
      <c r="C85" s="479"/>
      <c r="D85" s="479"/>
      <c r="E85" s="480"/>
    </row>
    <row r="86" spans="1:7">
      <c r="A86" s="481"/>
      <c r="B86" s="482"/>
      <c r="C86" s="482"/>
      <c r="D86" s="482"/>
      <c r="E86" s="483"/>
    </row>
  </sheetData>
  <sheetProtection algorithmName="SHA-512" hashValue="b/8ySP1Ubf5jtY9JEV6SkeBvQZEyMdwvk8Pcoo8Lc5ja/729CuAawmoJqsSXKioXTHn9824XjJgXdYS4z5VlRg==" saltValue="reAtB0JhE8UMx13mKnQ0DA==" spinCount="100000" sheet="1" selectLockedCells="1"/>
  <mergeCells count="56">
    <mergeCell ref="A85:E86"/>
    <mergeCell ref="A76:E76"/>
    <mergeCell ref="B77:E77"/>
    <mergeCell ref="A78:E78"/>
    <mergeCell ref="A79:E80"/>
    <mergeCell ref="B84:E84"/>
    <mergeCell ref="A61:E62"/>
    <mergeCell ref="B23:E23"/>
    <mergeCell ref="A41:E41"/>
    <mergeCell ref="A51:E51"/>
    <mergeCell ref="B52:E52"/>
    <mergeCell ref="A53:E53"/>
    <mergeCell ref="B35:E35"/>
    <mergeCell ref="A42:E43"/>
    <mergeCell ref="A29:E29"/>
    <mergeCell ref="A30:E31"/>
    <mergeCell ref="A36:E37"/>
    <mergeCell ref="A39:E39"/>
    <mergeCell ref="B40:E40"/>
    <mergeCell ref="N5:W7"/>
    <mergeCell ref="A6:B6"/>
    <mergeCell ref="A7:B7"/>
    <mergeCell ref="A8:B8"/>
    <mergeCell ref="N1:W2"/>
    <mergeCell ref="A2:C2"/>
    <mergeCell ref="A3:C3"/>
    <mergeCell ref="N3:W4"/>
    <mergeCell ref="A1:C1"/>
    <mergeCell ref="A4:G4"/>
    <mergeCell ref="A9:B9"/>
    <mergeCell ref="A10:B10"/>
    <mergeCell ref="A11:B11"/>
    <mergeCell ref="B16:E16"/>
    <mergeCell ref="B28:E28"/>
    <mergeCell ref="A14:E14"/>
    <mergeCell ref="A18:E19"/>
    <mergeCell ref="A17:E17"/>
    <mergeCell ref="A15:E15"/>
    <mergeCell ref="A13:C13"/>
    <mergeCell ref="A12:B12"/>
    <mergeCell ref="A73:E74"/>
    <mergeCell ref="A24:E25"/>
    <mergeCell ref="A64:E64"/>
    <mergeCell ref="B65:E65"/>
    <mergeCell ref="A66:E66"/>
    <mergeCell ref="A67:E68"/>
    <mergeCell ref="A48:E49"/>
    <mergeCell ref="A63:E63"/>
    <mergeCell ref="A50:E50"/>
    <mergeCell ref="A38:E38"/>
    <mergeCell ref="A26:E26"/>
    <mergeCell ref="A27:E27"/>
    <mergeCell ref="B72:E72"/>
    <mergeCell ref="B60:E60"/>
    <mergeCell ref="B47:E47"/>
    <mergeCell ref="A54:E56"/>
  </mergeCells>
  <conditionalFormatting sqref="E7:E12">
    <cfRule type="expression" dxfId="7" priority="1">
      <formula>$F7&gt;0</formula>
    </cfRule>
  </conditionalFormatting>
  <dataValidations xWindow="243" yWindow="585" count="2">
    <dataValidation type="whole" allowBlank="1" showErrorMessage="1" errorTitle="Invalid Entry" error="Please enter a whole number." sqref="C21 C33 C45 C82 C70 C58" xr:uid="{00000000-0002-0000-0E00-000000000000}">
      <formula1>0</formula1>
      <formula2>500000</formula2>
    </dataValidation>
    <dataValidation allowBlank="1" showInputMessage="1" showErrorMessage="1" promptTitle="ASRC ONLY" prompt="This column is for ASRC Review" sqref="B32:B33 B20:B21 B44:B45 B81:B82 B69:B70 B57:B58" xr:uid="{00000000-0002-0000-0E00-000001000000}"/>
  </dataValidations>
  <hyperlinks>
    <hyperlink ref="A5" location="Summary!A28" display="SUMMARY" xr:uid="{00000000-0004-0000-0E00-000000000000}"/>
  </hyperlinks>
  <printOptions horizontalCentered="1"/>
  <pageMargins left="0.4" right="0.4" top="0.75" bottom="0.75" header="0.3" footer="0.3"/>
  <pageSetup orientation="portrait" r:id="rId1"/>
  <rowBreaks count="1" manualBreakCount="1">
    <brk id="3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43" yWindow="585" count="1">
        <x14:dataValidation type="list" allowBlank="1" showInputMessage="1" showErrorMessage="1" promptTitle="ASRC ONLY" prompt="This column is for ASRC Review" xr:uid="{00000000-0002-0000-0E00-000002000000}">
          <x14:formula1>
            <xm:f>DROPLIST!$C$2:$C$9</xm:f>
          </x14:formula1>
          <xm:sqref>B22 B71 B83 B34 B46 B59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A7D00"/>
  </sheetPr>
  <dimension ref="A1:AD37"/>
  <sheetViews>
    <sheetView zoomScaleNormal="100" workbookViewId="0">
      <selection activeCell="X1" sqref="X1"/>
    </sheetView>
  </sheetViews>
  <sheetFormatPr baseColWidth="10" defaultColWidth="8.6640625" defaultRowHeight="15"/>
  <cols>
    <col min="1" max="1" width="16.33203125" style="1" customWidth="1"/>
    <col min="2" max="2" width="34.6640625" style="1" customWidth="1"/>
    <col min="3" max="4" width="12.6640625" style="1" customWidth="1"/>
    <col min="5" max="5" width="15" style="1" customWidth="1"/>
    <col min="6" max="6" width="12.1640625" style="1" bestFit="1" customWidth="1"/>
    <col min="7" max="12" width="12.6640625" hidden="1" customWidth="1"/>
    <col min="13" max="35" width="9.1640625" style="1" customWidth="1"/>
    <col min="36" max="16384" width="8.6640625" style="1"/>
  </cols>
  <sheetData>
    <row r="1" spans="1:30" ht="39" customHeight="1">
      <c r="A1" s="517" t="s">
        <v>230</v>
      </c>
      <c r="B1" s="517"/>
      <c r="C1" s="517"/>
      <c r="D1" s="517"/>
      <c r="E1" s="44"/>
      <c r="F1" s="44"/>
      <c r="M1" s="552" t="s">
        <v>48</v>
      </c>
      <c r="N1" s="552"/>
      <c r="O1" s="552"/>
      <c r="P1" s="552"/>
      <c r="Q1" s="552"/>
      <c r="R1" s="552"/>
      <c r="S1" s="552"/>
      <c r="T1" s="552"/>
      <c r="U1" s="552"/>
      <c r="V1" s="552"/>
      <c r="W1" s="238"/>
      <c r="X1" s="165"/>
      <c r="Y1" s="165"/>
      <c r="Z1" s="165"/>
      <c r="AA1" s="165"/>
      <c r="AB1" s="165"/>
      <c r="AC1" s="165"/>
      <c r="AD1" s="165"/>
    </row>
    <row r="2" spans="1:30" ht="15" customHeight="1">
      <c r="A2" s="344" t="s">
        <v>116</v>
      </c>
      <c r="B2" s="344"/>
      <c r="C2" s="344"/>
      <c r="D2" s="344"/>
      <c r="E2" s="4"/>
      <c r="F2" s="4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238"/>
      <c r="X2" s="165"/>
      <c r="Y2" s="165"/>
      <c r="Z2" s="165"/>
      <c r="AA2" s="165"/>
      <c r="AB2" s="165"/>
      <c r="AC2" s="165"/>
      <c r="AD2" s="165"/>
    </row>
    <row r="3" spans="1:30" ht="15" customHeight="1">
      <c r="A3" s="348" t="str">
        <f>Other!A3</f>
        <v>1) Please email this Annual Budget request to ENG-ECOUNCIL@USF.EDU</v>
      </c>
      <c r="B3" s="348"/>
      <c r="C3" s="348"/>
      <c r="D3" s="348"/>
      <c r="E3" s="4"/>
      <c r="F3" s="4"/>
      <c r="M3" s="555" t="s">
        <v>97</v>
      </c>
      <c r="N3" s="555"/>
      <c r="O3" s="555"/>
      <c r="P3" s="555"/>
      <c r="Q3" s="555"/>
      <c r="R3" s="555"/>
      <c r="S3" s="555"/>
      <c r="T3" s="555"/>
      <c r="U3" s="555"/>
      <c r="V3" s="555"/>
      <c r="W3" s="238"/>
      <c r="X3" s="165"/>
      <c r="Y3" s="165"/>
      <c r="Z3" s="165"/>
      <c r="AA3" s="165"/>
      <c r="AB3" s="165"/>
      <c r="AC3" s="165"/>
      <c r="AD3" s="165"/>
    </row>
    <row r="4" spans="1:30" ht="15" customHeight="1">
      <c r="A4" s="348" t="s">
        <v>215</v>
      </c>
      <c r="B4" s="348"/>
      <c r="C4" s="348"/>
      <c r="D4" s="348"/>
      <c r="E4" s="4"/>
      <c r="F4" s="4"/>
      <c r="G4" s="518" t="s">
        <v>114</v>
      </c>
      <c r="H4" s="518"/>
      <c r="I4" s="518"/>
      <c r="J4" s="518"/>
      <c r="K4" s="518"/>
      <c r="L4" s="519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238"/>
      <c r="X4" s="165"/>
      <c r="Y4" s="165"/>
      <c r="Z4" s="165"/>
      <c r="AA4" s="165"/>
      <c r="AB4" s="165"/>
      <c r="AC4" s="165"/>
      <c r="AD4" s="165"/>
    </row>
    <row r="5" spans="1:30" ht="18" customHeight="1">
      <c r="A5" s="184" t="s">
        <v>251</v>
      </c>
      <c r="B5" s="78"/>
      <c r="C5" s="78"/>
      <c r="D5" s="78"/>
      <c r="E5" s="4"/>
      <c r="F5" s="4"/>
      <c r="G5" s="520" t="s">
        <v>105</v>
      </c>
      <c r="H5" s="521"/>
      <c r="I5" s="520" t="s">
        <v>106</v>
      </c>
      <c r="J5" s="522"/>
      <c r="K5" s="521"/>
      <c r="L5" s="156" t="s">
        <v>107</v>
      </c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238"/>
      <c r="X5" s="165"/>
      <c r="Y5" s="165"/>
      <c r="Z5" s="165"/>
      <c r="AA5" s="165"/>
      <c r="AB5" s="165"/>
      <c r="AC5" s="165"/>
      <c r="AD5" s="165"/>
    </row>
    <row r="6" spans="1:30" ht="17" thickBot="1">
      <c r="A6" s="513" t="s">
        <v>99</v>
      </c>
      <c r="B6" s="514"/>
      <c r="C6" s="79" t="s">
        <v>100</v>
      </c>
      <c r="D6" s="47" t="s">
        <v>130</v>
      </c>
      <c r="E6" s="48" t="s">
        <v>101</v>
      </c>
      <c r="F6" s="49" t="s">
        <v>217</v>
      </c>
      <c r="G6" s="56" t="s">
        <v>104</v>
      </c>
      <c r="H6" s="65" t="s">
        <v>103</v>
      </c>
      <c r="I6" s="56" t="s">
        <v>147</v>
      </c>
      <c r="J6" s="57" t="s">
        <v>108</v>
      </c>
      <c r="K6" s="58" t="s">
        <v>109</v>
      </c>
      <c r="L6" s="68" t="s">
        <v>102</v>
      </c>
      <c r="M6" s="552" t="s">
        <v>98</v>
      </c>
      <c r="N6" s="552"/>
      <c r="O6" s="552"/>
      <c r="P6" s="552"/>
      <c r="Q6" s="552"/>
      <c r="R6" s="552"/>
      <c r="S6" s="552"/>
      <c r="T6" s="552"/>
      <c r="U6" s="552"/>
      <c r="V6" s="552"/>
      <c r="W6" s="238"/>
      <c r="X6" s="165"/>
      <c r="Y6" s="165"/>
      <c r="Z6" s="165"/>
      <c r="AA6" s="165"/>
      <c r="AB6" s="165"/>
      <c r="AC6" s="165"/>
      <c r="AD6" s="165"/>
    </row>
    <row r="7" spans="1:30" ht="18.75" customHeight="1" thickTop="1">
      <c r="A7" s="553"/>
      <c r="B7" s="554"/>
      <c r="C7" s="109"/>
      <c r="D7" s="88"/>
      <c r="E7" s="89"/>
      <c r="F7" s="149">
        <v>0</v>
      </c>
      <c r="G7" s="59">
        <f>'E-1'!$F$8</f>
        <v>0</v>
      </c>
      <c r="H7" s="66">
        <f>Documentation!$F7</f>
        <v>0</v>
      </c>
      <c r="I7" s="59">
        <f>G7+0.009</f>
        <v>8.9999999999999993E-3</v>
      </c>
      <c r="J7" s="60">
        <f>IF($I7&gt;1,_xlfn.RANK.EQ($I7,$I$7:$I$16,0),0)</f>
        <v>0</v>
      </c>
      <c r="K7" s="61">
        <f>IF($J7&gt;0, LARGE($H$7:$H$16,$J7),0)</f>
        <v>0</v>
      </c>
      <c r="L7" s="50">
        <f t="shared" ref="L7:L16" si="0">MIN($G7,MAX(75,$K7*2))</f>
        <v>0</v>
      </c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238"/>
      <c r="X7" s="165"/>
      <c r="Y7" s="165"/>
      <c r="Z7" s="165"/>
      <c r="AA7" s="165"/>
      <c r="AB7" s="165"/>
      <c r="AC7" s="165"/>
      <c r="AD7" s="165"/>
    </row>
    <row r="8" spans="1:30" ht="18.75" customHeight="1">
      <c r="A8" s="542"/>
      <c r="B8" s="543"/>
      <c r="C8" s="110"/>
      <c r="D8" s="90"/>
      <c r="E8" s="91"/>
      <c r="F8" s="150">
        <v>0</v>
      </c>
      <c r="G8" s="59">
        <f>'E-2'!$F$8</f>
        <v>0</v>
      </c>
      <c r="H8" s="66">
        <f>Documentation!$F8</f>
        <v>0</v>
      </c>
      <c r="I8" s="59">
        <f t="shared" ref="I8:I16" si="1">G8+0.009</f>
        <v>8.9999999999999993E-3</v>
      </c>
      <c r="J8" s="60">
        <f t="shared" ref="J8:J15" si="2">IF($I8&gt;1,_xlfn.RANK.EQ($I8,$I$7:$I$16,0),0)</f>
        <v>0</v>
      </c>
      <c r="K8" s="61">
        <f t="shared" ref="K8:K16" si="3">IF($J8&gt;0, LARGE($H$7:$H$16,$J8),0)</f>
        <v>0</v>
      </c>
      <c r="L8" s="50">
        <f t="shared" si="0"/>
        <v>0</v>
      </c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238"/>
      <c r="X8" s="165"/>
      <c r="Y8" s="165"/>
      <c r="Z8" s="165"/>
      <c r="AA8" s="165"/>
      <c r="AB8" s="165"/>
      <c r="AC8" s="165"/>
      <c r="AD8" s="165"/>
    </row>
    <row r="9" spans="1:30" ht="18.75" customHeight="1">
      <c r="A9" s="542"/>
      <c r="B9" s="543"/>
      <c r="C9" s="110"/>
      <c r="D9" s="90"/>
      <c r="E9" s="91"/>
      <c r="F9" s="149">
        <v>0</v>
      </c>
      <c r="G9" s="59">
        <f>'E-3'!$F$8</f>
        <v>0</v>
      </c>
      <c r="H9" s="66">
        <f>Documentation!$F9</f>
        <v>0</v>
      </c>
      <c r="I9" s="59">
        <f t="shared" si="1"/>
        <v>8.9999999999999993E-3</v>
      </c>
      <c r="J9" s="60">
        <f t="shared" si="2"/>
        <v>0</v>
      </c>
      <c r="K9" s="61">
        <f t="shared" si="3"/>
        <v>0</v>
      </c>
      <c r="L9" s="50">
        <f t="shared" si="0"/>
        <v>0</v>
      </c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165"/>
      <c r="Y9" s="165"/>
      <c r="Z9" s="165"/>
      <c r="AA9" s="165"/>
      <c r="AB9" s="165"/>
      <c r="AC9" s="165"/>
      <c r="AD9" s="165"/>
    </row>
    <row r="10" spans="1:30" ht="18.75" customHeight="1">
      <c r="A10" s="542"/>
      <c r="B10" s="543"/>
      <c r="C10" s="110"/>
      <c r="D10" s="90"/>
      <c r="E10" s="91"/>
      <c r="F10" s="149">
        <v>0</v>
      </c>
      <c r="G10" s="59">
        <f>'E-4'!$F$8</f>
        <v>0</v>
      </c>
      <c r="H10" s="66">
        <f>Documentation!$F10</f>
        <v>0</v>
      </c>
      <c r="I10" s="59">
        <f t="shared" si="1"/>
        <v>8.9999999999999993E-3</v>
      </c>
      <c r="J10" s="60">
        <f t="shared" si="2"/>
        <v>0</v>
      </c>
      <c r="K10" s="61">
        <f t="shared" si="3"/>
        <v>0</v>
      </c>
      <c r="L10" s="50">
        <f t="shared" si="0"/>
        <v>0</v>
      </c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165"/>
      <c r="Y10" s="165"/>
      <c r="Z10" s="165"/>
      <c r="AA10" s="165"/>
      <c r="AB10" s="165"/>
      <c r="AC10" s="165"/>
      <c r="AD10" s="165"/>
    </row>
    <row r="11" spans="1:30" ht="18.75" customHeight="1">
      <c r="A11" s="542"/>
      <c r="B11" s="543"/>
      <c r="C11" s="110"/>
      <c r="D11" s="90"/>
      <c r="E11" s="91"/>
      <c r="F11" s="149">
        <v>0</v>
      </c>
      <c r="G11" s="59">
        <f>'E-5'!$F$8</f>
        <v>0</v>
      </c>
      <c r="H11" s="66">
        <f>Documentation!$F11</f>
        <v>0</v>
      </c>
      <c r="I11" s="59">
        <f t="shared" si="1"/>
        <v>8.9999999999999993E-3</v>
      </c>
      <c r="J11" s="60">
        <f t="shared" si="2"/>
        <v>0</v>
      </c>
      <c r="K11" s="61">
        <f t="shared" si="3"/>
        <v>0</v>
      </c>
      <c r="L11" s="50">
        <f t="shared" si="0"/>
        <v>0</v>
      </c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165"/>
      <c r="Y11" s="165"/>
      <c r="Z11" s="165"/>
      <c r="AA11" s="165"/>
      <c r="AB11" s="165"/>
      <c r="AC11" s="165"/>
      <c r="AD11" s="165"/>
    </row>
    <row r="12" spans="1:30" ht="18.75" customHeight="1">
      <c r="A12" s="542"/>
      <c r="B12" s="543"/>
      <c r="C12" s="110"/>
      <c r="D12" s="90"/>
      <c r="E12" s="91"/>
      <c r="F12" s="149">
        <v>0</v>
      </c>
      <c r="G12" s="59">
        <f>'E-6'!$F$8</f>
        <v>0</v>
      </c>
      <c r="H12" s="66">
        <f>Documentation!$F12</f>
        <v>0</v>
      </c>
      <c r="I12" s="59">
        <f t="shared" si="1"/>
        <v>8.9999999999999993E-3</v>
      </c>
      <c r="J12" s="60">
        <f t="shared" si="2"/>
        <v>0</v>
      </c>
      <c r="K12" s="61">
        <f t="shared" si="3"/>
        <v>0</v>
      </c>
      <c r="L12" s="50">
        <f t="shared" si="0"/>
        <v>0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8"/>
      <c r="X12" s="165"/>
      <c r="Y12" s="165"/>
      <c r="Z12" s="165"/>
      <c r="AA12" s="165"/>
      <c r="AB12" s="165"/>
      <c r="AC12" s="165"/>
      <c r="AD12" s="165"/>
    </row>
    <row r="13" spans="1:30" ht="18.75" customHeight="1">
      <c r="A13" s="542"/>
      <c r="B13" s="543"/>
      <c r="C13" s="110"/>
      <c r="D13" s="90"/>
      <c r="E13" s="91"/>
      <c r="F13" s="149">
        <v>0</v>
      </c>
      <c r="G13" s="59">
        <f>'E-7'!$F$8</f>
        <v>0</v>
      </c>
      <c r="H13" s="66">
        <f>Documentation!$F13</f>
        <v>0</v>
      </c>
      <c r="I13" s="59">
        <f t="shared" si="1"/>
        <v>8.9999999999999993E-3</v>
      </c>
      <c r="J13" s="60">
        <f t="shared" si="2"/>
        <v>0</v>
      </c>
      <c r="K13" s="61">
        <f t="shared" si="3"/>
        <v>0</v>
      </c>
      <c r="L13" s="50">
        <f t="shared" si="0"/>
        <v>0</v>
      </c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8"/>
      <c r="X13" s="165"/>
      <c r="Y13" s="165"/>
      <c r="Z13" s="165"/>
      <c r="AA13" s="165"/>
      <c r="AB13" s="165"/>
      <c r="AC13" s="165"/>
      <c r="AD13" s="165"/>
    </row>
    <row r="14" spans="1:30" ht="19">
      <c r="A14" s="542"/>
      <c r="B14" s="543"/>
      <c r="C14" s="110"/>
      <c r="D14" s="90"/>
      <c r="E14" s="91"/>
      <c r="F14" s="149">
        <v>0</v>
      </c>
      <c r="G14" s="59">
        <f>'E-8'!$F$8</f>
        <v>0</v>
      </c>
      <c r="H14" s="66">
        <f>Documentation!$F14</f>
        <v>0</v>
      </c>
      <c r="I14" s="59">
        <f t="shared" si="1"/>
        <v>8.9999999999999993E-3</v>
      </c>
      <c r="J14" s="60">
        <f t="shared" si="2"/>
        <v>0</v>
      </c>
      <c r="K14" s="61">
        <f t="shared" si="3"/>
        <v>0</v>
      </c>
      <c r="L14" s="50">
        <f t="shared" si="0"/>
        <v>0</v>
      </c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8"/>
      <c r="X14" s="165"/>
      <c r="Y14" s="165"/>
      <c r="Z14" s="165"/>
      <c r="AA14" s="165"/>
      <c r="AB14" s="165"/>
      <c r="AC14" s="165"/>
      <c r="AD14" s="165"/>
    </row>
    <row r="15" spans="1:30" ht="19">
      <c r="A15" s="542"/>
      <c r="B15" s="543"/>
      <c r="C15" s="110"/>
      <c r="D15" s="90"/>
      <c r="E15" s="91"/>
      <c r="F15" s="149">
        <v>0</v>
      </c>
      <c r="G15" s="59">
        <f>'E-9'!$F$8</f>
        <v>0</v>
      </c>
      <c r="H15" s="66">
        <f>Documentation!$F15</f>
        <v>0</v>
      </c>
      <c r="I15" s="59">
        <f t="shared" si="1"/>
        <v>8.9999999999999993E-3</v>
      </c>
      <c r="J15" s="60">
        <f t="shared" si="2"/>
        <v>0</v>
      </c>
      <c r="K15" s="61">
        <f t="shared" si="3"/>
        <v>0</v>
      </c>
      <c r="L15" s="50">
        <f t="shared" si="0"/>
        <v>0</v>
      </c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8"/>
      <c r="X15" s="165"/>
      <c r="Y15" s="165"/>
      <c r="Z15" s="165"/>
      <c r="AA15" s="165"/>
      <c r="AB15" s="165"/>
      <c r="AC15" s="165"/>
      <c r="AD15" s="165"/>
    </row>
    <row r="16" spans="1:30" ht="19">
      <c r="A16" s="550"/>
      <c r="B16" s="551"/>
      <c r="C16" s="111"/>
      <c r="D16" s="92"/>
      <c r="E16" s="93"/>
      <c r="F16" s="151">
        <v>0</v>
      </c>
      <c r="G16" s="62">
        <f>'E-10'!$F$8</f>
        <v>0</v>
      </c>
      <c r="H16" s="67">
        <f>Documentation!$F16</f>
        <v>0</v>
      </c>
      <c r="I16" s="62">
        <f t="shared" si="1"/>
        <v>8.9999999999999993E-3</v>
      </c>
      <c r="J16" s="63">
        <f>IF($I16&gt;1,_xlfn.RANK.EQ($I16,$I$7:$I$16,0),0)</f>
        <v>0</v>
      </c>
      <c r="K16" s="64">
        <f t="shared" si="3"/>
        <v>0</v>
      </c>
      <c r="L16" s="51">
        <f t="shared" si="0"/>
        <v>0</v>
      </c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8"/>
      <c r="X16" s="165"/>
      <c r="Y16" s="165"/>
      <c r="Z16" s="165"/>
      <c r="AA16" s="165"/>
      <c r="AB16" s="165"/>
      <c r="AC16" s="165"/>
      <c r="AD16" s="165"/>
    </row>
    <row r="17" spans="1:30" ht="19">
      <c r="A17" s="81"/>
      <c r="B17" s="82"/>
      <c r="C17" s="82"/>
      <c r="D17" s="83"/>
      <c r="E17" s="84"/>
      <c r="F17" s="84"/>
      <c r="M17" s="238"/>
      <c r="N17" s="239"/>
      <c r="O17" s="239"/>
      <c r="P17" s="239"/>
      <c r="Q17" s="239"/>
      <c r="R17" s="239"/>
      <c r="S17" s="239"/>
      <c r="T17" s="239"/>
      <c r="U17" s="239"/>
      <c r="V17" s="238"/>
      <c r="W17" s="238"/>
      <c r="X17" s="165"/>
      <c r="Y17" s="165"/>
      <c r="Z17" s="165"/>
      <c r="AA17" s="165"/>
      <c r="AB17" s="165"/>
      <c r="AC17" s="165"/>
    </row>
    <row r="18" spans="1:30" ht="19">
      <c r="A18" s="157" t="s">
        <v>226</v>
      </c>
      <c r="B18" s="116"/>
      <c r="C18" s="116"/>
      <c r="D18" s="116"/>
      <c r="E18" s="116"/>
      <c r="F18" s="46"/>
      <c r="M18" s="238"/>
      <c r="N18" s="240"/>
      <c r="O18" s="239"/>
      <c r="P18" s="239"/>
      <c r="Q18" s="239"/>
      <c r="R18" s="239"/>
      <c r="S18" s="239"/>
      <c r="T18" s="239"/>
      <c r="U18" s="239"/>
      <c r="V18" s="239"/>
      <c r="W18" s="238"/>
      <c r="X18" s="165"/>
      <c r="Y18" s="165"/>
      <c r="Z18" s="165"/>
      <c r="AA18" s="165"/>
      <c r="AB18" s="165"/>
      <c r="AC18" s="165"/>
      <c r="AD18" s="165"/>
    </row>
    <row r="19" spans="1:30" ht="19">
      <c r="A19" s="464"/>
      <c r="B19" s="465"/>
      <c r="C19" s="465"/>
      <c r="D19" s="465"/>
      <c r="E19" s="465"/>
      <c r="F19" s="466"/>
      <c r="M19" s="238"/>
      <c r="N19" s="240"/>
      <c r="O19" s="239"/>
      <c r="P19" s="239"/>
      <c r="Q19" s="239"/>
      <c r="R19" s="239"/>
      <c r="S19" s="239"/>
      <c r="T19" s="239"/>
      <c r="U19" s="239"/>
      <c r="V19" s="239"/>
      <c r="W19" s="238"/>
      <c r="X19" s="165"/>
      <c r="Y19" s="165"/>
      <c r="Z19" s="165"/>
      <c r="AA19" s="165"/>
      <c r="AB19" s="165"/>
      <c r="AC19" s="165"/>
      <c r="AD19" s="165"/>
    </row>
    <row r="20" spans="1:30">
      <c r="A20" s="467"/>
      <c r="B20" s="468"/>
      <c r="C20" s="468"/>
      <c r="D20" s="468"/>
      <c r="E20" s="468"/>
      <c r="F20" s="469"/>
      <c r="M20" s="241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165"/>
      <c r="Y20" s="165"/>
      <c r="Z20" s="165"/>
      <c r="AA20" s="165"/>
      <c r="AB20" s="165"/>
      <c r="AC20" s="165"/>
      <c r="AD20" s="165"/>
    </row>
    <row r="21" spans="1:30">
      <c r="M21" s="241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165"/>
      <c r="Y21" s="165"/>
      <c r="Z21" s="165"/>
      <c r="AA21" s="165"/>
      <c r="AB21" s="165"/>
      <c r="AC21" s="165"/>
      <c r="AD21" s="165"/>
    </row>
    <row r="22" spans="1:30" ht="21" thickBot="1">
      <c r="A22" s="349" t="s">
        <v>115</v>
      </c>
      <c r="B22" s="350"/>
      <c r="C22" s="350"/>
      <c r="D22" s="350"/>
      <c r="E22" s="350"/>
      <c r="F22" s="351"/>
      <c r="M22" s="242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165"/>
      <c r="Y22" s="165"/>
      <c r="Z22" s="165"/>
      <c r="AA22" s="165"/>
      <c r="AB22" s="165"/>
      <c r="AC22" s="165"/>
      <c r="AD22" s="165"/>
    </row>
    <row r="23" spans="1:30" ht="16" thickTop="1">
      <c r="A23" s="526" t="s">
        <v>246</v>
      </c>
      <c r="B23" s="527"/>
      <c r="C23" s="527"/>
      <c r="D23" s="527"/>
      <c r="E23" s="527"/>
      <c r="F23" s="528"/>
      <c r="M23" s="242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165"/>
      <c r="Y23" s="165"/>
      <c r="Z23" s="165"/>
      <c r="AA23" s="165"/>
      <c r="AB23" s="165"/>
      <c r="AC23" s="165"/>
      <c r="AD23" s="165"/>
    </row>
    <row r="24" spans="1:30">
      <c r="A24" s="85" t="s">
        <v>33</v>
      </c>
      <c r="B24" s="546" t="s">
        <v>247</v>
      </c>
      <c r="C24" s="546"/>
      <c r="D24" s="546"/>
      <c r="E24" s="546"/>
      <c r="F24" s="547"/>
      <c r="M24" s="242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165"/>
      <c r="Y24" s="165"/>
      <c r="Z24" s="165"/>
      <c r="AA24" s="165"/>
      <c r="AB24" s="165"/>
      <c r="AC24" s="165"/>
      <c r="AD24" s="165"/>
    </row>
    <row r="25" spans="1:30" ht="16" thickBot="1">
      <c r="A25" s="86" t="s">
        <v>34</v>
      </c>
      <c r="B25" s="535" t="s">
        <v>117</v>
      </c>
      <c r="C25" s="535"/>
      <c r="D25" s="535"/>
      <c r="E25" s="535"/>
      <c r="F25" s="536"/>
      <c r="M25" s="242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165"/>
      <c r="Y25" s="165"/>
      <c r="Z25" s="165"/>
      <c r="AA25" s="165"/>
      <c r="AB25" s="165"/>
      <c r="AC25" s="165"/>
      <c r="AD25" s="165"/>
    </row>
    <row r="26" spans="1:30" ht="16" thickTop="1">
      <c r="A26" s="529" t="s">
        <v>118</v>
      </c>
      <c r="B26" s="530"/>
      <c r="C26" s="530"/>
      <c r="D26" s="530"/>
      <c r="E26" s="530"/>
      <c r="F26" s="531"/>
      <c r="M26" s="242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165"/>
      <c r="Y26" s="165"/>
      <c r="Z26" s="165"/>
      <c r="AA26" s="165"/>
      <c r="AB26" s="165"/>
      <c r="AC26" s="165"/>
      <c r="AD26" s="165"/>
    </row>
    <row r="27" spans="1:30">
      <c r="A27" s="154" t="s">
        <v>33</v>
      </c>
      <c r="B27" s="537" t="s">
        <v>119</v>
      </c>
      <c r="C27" s="537"/>
      <c r="D27" s="537"/>
      <c r="E27" s="537"/>
      <c r="F27" s="5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165"/>
      <c r="Y27" s="165"/>
      <c r="Z27" s="165"/>
      <c r="AA27" s="165"/>
      <c r="AB27" s="165"/>
      <c r="AC27" s="165"/>
      <c r="AD27" s="165"/>
    </row>
    <row r="28" spans="1:30">
      <c r="A28" s="154" t="s">
        <v>34</v>
      </c>
      <c r="B28" s="537" t="s">
        <v>120</v>
      </c>
      <c r="C28" s="537"/>
      <c r="D28" s="537"/>
      <c r="E28" s="537"/>
      <c r="F28" s="5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165"/>
      <c r="Y28" s="165"/>
      <c r="Z28" s="165"/>
      <c r="AA28" s="165"/>
      <c r="AB28" s="165"/>
      <c r="AC28" s="165"/>
      <c r="AD28" s="165"/>
    </row>
    <row r="29" spans="1:30" ht="31.5" customHeight="1" thickBot="1">
      <c r="A29" s="155" t="s">
        <v>37</v>
      </c>
      <c r="B29" s="548" t="s">
        <v>248</v>
      </c>
      <c r="C29" s="548"/>
      <c r="D29" s="548"/>
      <c r="E29" s="548"/>
      <c r="F29" s="549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65"/>
      <c r="Y29" s="165"/>
      <c r="Z29" s="165"/>
      <c r="AA29" s="165"/>
      <c r="AB29" s="165"/>
      <c r="AC29" s="165"/>
      <c r="AD29" s="165"/>
    </row>
    <row r="30" spans="1:30" ht="16" thickTop="1">
      <c r="A30" s="532" t="s">
        <v>121</v>
      </c>
      <c r="B30" s="533"/>
      <c r="C30" s="533"/>
      <c r="D30" s="533"/>
      <c r="E30" s="533"/>
      <c r="F30" s="534"/>
      <c r="M30" s="242"/>
      <c r="N30" s="238"/>
      <c r="O30" s="238"/>
      <c r="P30" s="238"/>
      <c r="Q30" s="238" t="s">
        <v>154</v>
      </c>
      <c r="R30" s="238"/>
      <c r="S30" s="238"/>
      <c r="T30" s="238"/>
      <c r="U30" s="238"/>
      <c r="V30" s="238"/>
      <c r="W30" s="238"/>
      <c r="X30" s="165"/>
      <c r="Y30" s="165"/>
      <c r="Z30" s="165"/>
      <c r="AA30" s="165"/>
      <c r="AB30" s="165"/>
      <c r="AC30" s="165"/>
      <c r="AD30" s="165"/>
    </row>
    <row r="31" spans="1:30">
      <c r="A31" s="85" t="s">
        <v>33</v>
      </c>
      <c r="B31" s="546" t="s">
        <v>131</v>
      </c>
      <c r="C31" s="546"/>
      <c r="D31" s="546"/>
      <c r="E31" s="546"/>
      <c r="F31" s="547"/>
      <c r="M31" s="242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165"/>
      <c r="Y31" s="165"/>
      <c r="Z31" s="165"/>
      <c r="AA31" s="165"/>
      <c r="AB31" s="165"/>
      <c r="AC31" s="165"/>
      <c r="AD31" s="165"/>
    </row>
    <row r="32" spans="1:30">
      <c r="A32" s="85" t="s">
        <v>34</v>
      </c>
      <c r="B32" s="546" t="s">
        <v>122</v>
      </c>
      <c r="C32" s="546"/>
      <c r="D32" s="546"/>
      <c r="E32" s="546"/>
      <c r="F32" s="547"/>
      <c r="M32" s="242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165"/>
      <c r="Y32" s="165"/>
      <c r="Z32" s="165"/>
      <c r="AA32" s="165"/>
      <c r="AB32" s="165"/>
      <c r="AC32" s="165"/>
      <c r="AD32" s="165"/>
    </row>
    <row r="33" spans="1:13">
      <c r="A33" s="85" t="s">
        <v>35</v>
      </c>
      <c r="B33" s="546" t="s">
        <v>153</v>
      </c>
      <c r="C33" s="546"/>
      <c r="D33" s="546"/>
      <c r="E33" s="546"/>
      <c r="F33" s="547"/>
      <c r="M33" s="2"/>
    </row>
    <row r="34" spans="1:13" ht="16" thickBot="1">
      <c r="A34" s="87" t="s">
        <v>37</v>
      </c>
      <c r="B34" s="544" t="s">
        <v>123</v>
      </c>
      <c r="C34" s="544"/>
      <c r="D34" s="544"/>
      <c r="E34" s="544"/>
      <c r="F34" s="545"/>
      <c r="M34" s="2"/>
    </row>
    <row r="35" spans="1:13" ht="31.5" customHeight="1" thickTop="1">
      <c r="A35" s="523" t="s">
        <v>278</v>
      </c>
      <c r="B35" s="524"/>
      <c r="C35" s="524"/>
      <c r="D35" s="524"/>
      <c r="E35" s="524"/>
      <c r="F35" s="525"/>
    </row>
    <row r="36" spans="1:13" ht="16" thickBot="1">
      <c r="A36" s="539" t="s">
        <v>249</v>
      </c>
      <c r="B36" s="540"/>
      <c r="C36" s="540"/>
      <c r="D36" s="540"/>
      <c r="E36" s="540"/>
      <c r="F36" s="541"/>
    </row>
    <row r="37" spans="1:13" ht="16" thickTop="1"/>
  </sheetData>
  <sheetProtection algorithmName="SHA-512" hashValue="Ax5PDBFdmefh3t+Noqq7LfhIQUp3stCWsKfDyf9lTGdkdUD5zCOrNxc7Xjhbsi2mGjDJc0FVsDeQCVL15x8Q0A==" saltValue="V5ooG/4vd3d6JnUec4hklQ==" spinCount="100000" sheet="1" selectLockedCells="1"/>
  <mergeCells count="37">
    <mergeCell ref="M1:V2"/>
    <mergeCell ref="M6:V8"/>
    <mergeCell ref="A1:D1"/>
    <mergeCell ref="A2:D2"/>
    <mergeCell ref="A3:D3"/>
    <mergeCell ref="A4:D4"/>
    <mergeCell ref="A6:B6"/>
    <mergeCell ref="A7:B7"/>
    <mergeCell ref="M3:V5"/>
    <mergeCell ref="A36:F36"/>
    <mergeCell ref="A8:B8"/>
    <mergeCell ref="A9:B9"/>
    <mergeCell ref="A10:B10"/>
    <mergeCell ref="B34:F34"/>
    <mergeCell ref="B31:F31"/>
    <mergeCell ref="B29:F29"/>
    <mergeCell ref="A11:B11"/>
    <mergeCell ref="A12:B12"/>
    <mergeCell ref="A13:B13"/>
    <mergeCell ref="A14:B14"/>
    <mergeCell ref="A15:B15"/>
    <mergeCell ref="A16:B16"/>
    <mergeCell ref="B24:F24"/>
    <mergeCell ref="B32:F32"/>
    <mergeCell ref="B33:F33"/>
    <mergeCell ref="A19:F20"/>
    <mergeCell ref="G4:L4"/>
    <mergeCell ref="G5:H5"/>
    <mergeCell ref="I5:K5"/>
    <mergeCell ref="A35:F35"/>
    <mergeCell ref="A23:F23"/>
    <mergeCell ref="A26:F26"/>
    <mergeCell ref="A30:F30"/>
    <mergeCell ref="B25:F25"/>
    <mergeCell ref="A22:F22"/>
    <mergeCell ref="B28:F28"/>
    <mergeCell ref="B27:F27"/>
  </mergeCells>
  <dataValidations xWindow="455" yWindow="473" count="4">
    <dataValidation allowBlank="1" showInputMessage="1" showErrorMessage="1" promptTitle="Event Documentation" prompt="Attach a file showing the event attendance when submitting this form, and refer to that file here." sqref="E6" xr:uid="{00000000-0002-0000-0F00-000000000000}"/>
    <dataValidation type="whole" allowBlank="1" showErrorMessage="1" errorTitle="Invalid Entry" error="Please enter a whole number." sqref="F7:F16" xr:uid="{00000000-0002-0000-0F00-000001000000}">
      <formula1>0</formula1>
      <formula2>40000</formula2>
    </dataValidation>
    <dataValidation allowBlank="1" showInputMessage="1" showErrorMessage="1" errorTitle="Invalid Entry" error="Please enter a whole number." promptTitle="File Name" prompt="Attach the file to the email when you submit, and put the file name here.  Ex: Photo 1, PDF 2, List 3" sqref="D7:D16" xr:uid="{00000000-0002-0000-0F00-000002000000}"/>
    <dataValidation type="whole" allowBlank="1" showInputMessage="1" showErrorMessage="1" promptTitle="From Adjacent File" prompt="Use your submitted files to estimate an attendance number.  Please be accurate, this number may be audited." sqref="E7:E16" xr:uid="{00000000-0002-0000-0F00-000003000000}">
      <formula1>0</formula1>
      <formula2>10000</formula2>
    </dataValidation>
  </dataValidations>
  <hyperlinks>
    <hyperlink ref="A5" location="Summary!A28" display="SUMMARY" xr:uid="{00000000-0004-0000-0F00-000000000000}"/>
  </hyperlinks>
  <pageMargins left="0.4" right="0.4" top="0.75" bottom="0.75" header="0.3" footer="0.3"/>
  <pageSetup scale="92" orientation="portrait" r:id="rId1"/>
  <colBreaks count="1" manualBreakCount="1">
    <brk id="12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G9"/>
  <sheetViews>
    <sheetView zoomScaleNormal="100" workbookViewId="0">
      <selection activeCell="C9" sqref="C9:E9"/>
    </sheetView>
  </sheetViews>
  <sheetFormatPr baseColWidth="10" defaultColWidth="8.83203125" defaultRowHeight="15"/>
  <cols>
    <col min="3" max="3" width="13.5" bestFit="1" customWidth="1"/>
    <col min="4" max="5" width="12.6640625" customWidth="1"/>
    <col min="6" max="6" width="13.33203125" bestFit="1" customWidth="1"/>
    <col min="7" max="8" width="11.5" bestFit="1" customWidth="1"/>
  </cols>
  <sheetData>
    <row r="1" spans="1:7">
      <c r="A1" s="146" t="s">
        <v>149</v>
      </c>
      <c r="B1" s="146" t="s">
        <v>150</v>
      </c>
      <c r="C1" s="146" t="s">
        <v>141</v>
      </c>
      <c r="D1" s="146" t="s">
        <v>142</v>
      </c>
      <c r="E1" s="146" t="s">
        <v>151</v>
      </c>
      <c r="F1" t="s">
        <v>220</v>
      </c>
      <c r="G1" t="s">
        <v>221</v>
      </c>
    </row>
    <row r="2" spans="1:7">
      <c r="A2" s="4" t="s">
        <v>27</v>
      </c>
      <c r="B2" s="4" t="s">
        <v>110</v>
      </c>
      <c r="C2" s="1" t="s">
        <v>148</v>
      </c>
      <c r="D2" s="152">
        <v>0</v>
      </c>
      <c r="E2" s="153">
        <v>0</v>
      </c>
      <c r="F2" t="s">
        <v>155</v>
      </c>
      <c r="G2" s="152">
        <v>45000</v>
      </c>
    </row>
    <row r="3" spans="1:7">
      <c r="A3" s="4" t="s">
        <v>197</v>
      </c>
      <c r="B3" s="4" t="s">
        <v>111</v>
      </c>
      <c r="C3" s="1" t="s">
        <v>137</v>
      </c>
      <c r="D3" s="152">
        <v>250</v>
      </c>
      <c r="E3" s="153">
        <v>250</v>
      </c>
      <c r="F3" s="1" t="s">
        <v>222</v>
      </c>
      <c r="G3" s="159">
        <v>1200</v>
      </c>
    </row>
    <row r="4" spans="1:7">
      <c r="A4" s="4"/>
      <c r="B4" s="4"/>
      <c r="C4" s="1" t="s">
        <v>139</v>
      </c>
      <c r="D4" s="152">
        <v>250</v>
      </c>
      <c r="E4" s="153">
        <v>250</v>
      </c>
      <c r="F4" s="1" t="s">
        <v>223</v>
      </c>
      <c r="G4" s="159">
        <v>500</v>
      </c>
    </row>
    <row r="5" spans="1:7">
      <c r="A5" s="4"/>
      <c r="B5" s="4"/>
      <c r="C5" s="1" t="s">
        <v>135</v>
      </c>
      <c r="D5" s="152">
        <v>500</v>
      </c>
      <c r="E5" s="153">
        <v>5</v>
      </c>
      <c r="F5" s="1"/>
    </row>
    <row r="6" spans="1:7">
      <c r="A6" s="4"/>
      <c r="B6" s="4"/>
      <c r="C6" s="1" t="s">
        <v>136</v>
      </c>
      <c r="D6" s="152">
        <v>1500</v>
      </c>
      <c r="E6" s="153">
        <v>10</v>
      </c>
      <c r="F6" s="1"/>
    </row>
    <row r="7" spans="1:7">
      <c r="A7" s="4"/>
      <c r="B7" s="4"/>
      <c r="C7" s="1" t="s">
        <v>138</v>
      </c>
      <c r="D7" s="152">
        <v>1500</v>
      </c>
      <c r="E7" s="153">
        <v>1500</v>
      </c>
      <c r="F7" s="1"/>
    </row>
    <row r="8" spans="1:7">
      <c r="A8" s="4"/>
      <c r="B8" s="4"/>
      <c r="C8" s="1" t="s">
        <v>140</v>
      </c>
      <c r="D8" s="152">
        <v>2000</v>
      </c>
      <c r="E8" s="153">
        <v>2000</v>
      </c>
      <c r="F8" s="1"/>
    </row>
    <row r="9" spans="1:7">
      <c r="C9" s="1" t="s">
        <v>228</v>
      </c>
      <c r="D9" s="166">
        <v>50</v>
      </c>
      <c r="E9" s="152">
        <v>50</v>
      </c>
    </row>
  </sheetData>
  <sheetProtection algorithmName="SHA-512" hashValue="uwFOSYtSJ55y73jCKkFpwC0r+HAiYnmG4h/Tn4OGsRtrslXcnGO7DVi2f+QeFbemJ0wxYbtWSSnLwg/P5Z9Reg==" saltValue="afkWa/NUV+px0MUFgFOBMg==" spinCount="100000" sheet="1" objects="1" scenario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70C0"/>
  </sheetPr>
  <dimension ref="A1:D55"/>
  <sheetViews>
    <sheetView zoomScaleNormal="100" workbookViewId="0">
      <selection sqref="A1:D1"/>
    </sheetView>
  </sheetViews>
  <sheetFormatPr baseColWidth="10" defaultColWidth="8.83203125" defaultRowHeight="15"/>
  <cols>
    <col min="1" max="1" width="4.6640625" style="32" customWidth="1"/>
    <col min="2" max="3" width="8.6640625" style="33" customWidth="1"/>
    <col min="4" max="4" width="74.83203125" style="33" customWidth="1"/>
  </cols>
  <sheetData>
    <row r="1" spans="1:4" ht="25" thickBot="1">
      <c r="A1" s="281" t="s">
        <v>258</v>
      </c>
      <c r="B1" s="282"/>
      <c r="C1" s="282"/>
      <c r="D1" s="283"/>
    </row>
    <row r="2" spans="1:4" ht="20" thickBot="1">
      <c r="A2" s="284" t="s">
        <v>256</v>
      </c>
      <c r="B2" s="285"/>
      <c r="C2" s="285"/>
      <c r="D2" s="286"/>
    </row>
    <row r="3" spans="1:4" ht="21" thickBot="1">
      <c r="A3" s="206">
        <v>1</v>
      </c>
      <c r="B3" s="287" t="s">
        <v>169</v>
      </c>
      <c r="C3" s="287"/>
      <c r="D3" s="288"/>
    </row>
    <row r="4" spans="1:4">
      <c r="A4" s="202" t="s">
        <v>57</v>
      </c>
      <c r="B4" s="289" t="s">
        <v>180</v>
      </c>
      <c r="C4" s="289"/>
      <c r="D4" s="264"/>
    </row>
    <row r="5" spans="1:4">
      <c r="A5" s="194"/>
      <c r="B5" s="186" t="s">
        <v>58</v>
      </c>
      <c r="C5" s="290" t="s">
        <v>59</v>
      </c>
      <c r="D5" s="264"/>
    </row>
    <row r="6" spans="1:4" ht="30">
      <c r="A6" s="194"/>
      <c r="B6" s="187"/>
      <c r="C6" s="185" t="s">
        <v>60</v>
      </c>
      <c r="D6" s="195" t="s">
        <v>255</v>
      </c>
    </row>
    <row r="7" spans="1:4">
      <c r="A7" s="194"/>
      <c r="B7" s="186"/>
      <c r="C7" s="185" t="s">
        <v>60</v>
      </c>
      <c r="D7" s="196" t="s">
        <v>170</v>
      </c>
    </row>
    <row r="8" spans="1:4">
      <c r="A8" s="197"/>
      <c r="B8" s="188" t="s">
        <v>58</v>
      </c>
      <c r="C8" s="291" t="s">
        <v>146</v>
      </c>
      <c r="D8" s="292"/>
    </row>
    <row r="9" spans="1:4">
      <c r="A9" s="193" t="s">
        <v>57</v>
      </c>
      <c r="B9" s="279" t="s">
        <v>179</v>
      </c>
      <c r="C9" s="279"/>
      <c r="D9" s="280"/>
    </row>
    <row r="10" spans="1:4">
      <c r="A10" s="194"/>
      <c r="B10" s="186" t="s">
        <v>58</v>
      </c>
      <c r="C10" s="289" t="s">
        <v>171</v>
      </c>
      <c r="D10" s="264"/>
    </row>
    <row r="11" spans="1:4">
      <c r="A11" s="194"/>
      <c r="B11" s="187"/>
      <c r="C11" s="185" t="s">
        <v>60</v>
      </c>
      <c r="D11" s="195" t="s">
        <v>172</v>
      </c>
    </row>
    <row r="12" spans="1:4">
      <c r="A12" s="194"/>
      <c r="B12" s="187"/>
      <c r="C12" s="185" t="s">
        <v>60</v>
      </c>
      <c r="D12" s="195" t="s">
        <v>231</v>
      </c>
    </row>
    <row r="13" spans="1:4">
      <c r="A13" s="197"/>
      <c r="B13" s="188" t="s">
        <v>58</v>
      </c>
      <c r="C13" s="291" t="s">
        <v>173</v>
      </c>
      <c r="D13" s="292"/>
    </row>
    <row r="14" spans="1:4">
      <c r="A14" s="193" t="s">
        <v>57</v>
      </c>
      <c r="B14" s="279" t="s">
        <v>178</v>
      </c>
      <c r="C14" s="279"/>
      <c r="D14" s="280"/>
    </row>
    <row r="15" spans="1:4">
      <c r="A15" s="194"/>
      <c r="B15" s="186" t="s">
        <v>58</v>
      </c>
      <c r="C15" s="289" t="s">
        <v>61</v>
      </c>
      <c r="D15" s="264"/>
    </row>
    <row r="16" spans="1:4">
      <c r="A16" s="194"/>
      <c r="B16" s="186" t="s">
        <v>58</v>
      </c>
      <c r="C16" s="289" t="s">
        <v>157</v>
      </c>
      <c r="D16" s="264"/>
    </row>
    <row r="17" spans="1:4">
      <c r="A17" s="194"/>
      <c r="B17" s="186" t="s">
        <v>58</v>
      </c>
      <c r="C17" s="289" t="s">
        <v>143</v>
      </c>
      <c r="D17" s="264"/>
    </row>
    <row r="18" spans="1:4">
      <c r="A18" s="194"/>
      <c r="B18" s="186" t="s">
        <v>58</v>
      </c>
      <c r="C18" s="289" t="s">
        <v>62</v>
      </c>
      <c r="D18" s="264"/>
    </row>
    <row r="19" spans="1:4">
      <c r="A19" s="194"/>
      <c r="B19" s="186" t="s">
        <v>58</v>
      </c>
      <c r="C19" s="289" t="s">
        <v>232</v>
      </c>
      <c r="D19" s="264"/>
    </row>
    <row r="20" spans="1:4">
      <c r="A20" s="197"/>
      <c r="B20" s="188" t="s">
        <v>58</v>
      </c>
      <c r="C20" s="291" t="s">
        <v>63</v>
      </c>
      <c r="D20" s="292"/>
    </row>
    <row r="21" spans="1:4" ht="21" customHeight="1" thickBot="1">
      <c r="A21" s="193" t="s">
        <v>57</v>
      </c>
      <c r="B21" s="279" t="s">
        <v>64</v>
      </c>
      <c r="C21" s="279"/>
      <c r="D21" s="280"/>
    </row>
    <row r="22" spans="1:4" ht="21" thickBot="1">
      <c r="A22" s="206">
        <v>2</v>
      </c>
      <c r="B22" s="287" t="s">
        <v>65</v>
      </c>
      <c r="C22" s="287"/>
      <c r="D22" s="288"/>
    </row>
    <row r="23" spans="1:4">
      <c r="A23" s="200" t="s">
        <v>57</v>
      </c>
      <c r="B23" s="295" t="s">
        <v>66</v>
      </c>
      <c r="C23" s="295"/>
      <c r="D23" s="296"/>
    </row>
    <row r="24" spans="1:4">
      <c r="A24" s="199"/>
      <c r="B24" s="190" t="s">
        <v>58</v>
      </c>
      <c r="C24" s="295" t="s">
        <v>67</v>
      </c>
      <c r="D24" s="296"/>
    </row>
    <row r="25" spans="1:4">
      <c r="A25" s="201"/>
      <c r="B25" s="191" t="s">
        <v>58</v>
      </c>
      <c r="C25" s="293" t="s">
        <v>68</v>
      </c>
      <c r="D25" s="294"/>
    </row>
    <row r="26" spans="1:4">
      <c r="A26" s="198" t="s">
        <v>57</v>
      </c>
      <c r="B26" s="297" t="s">
        <v>69</v>
      </c>
      <c r="C26" s="297"/>
      <c r="D26" s="298"/>
    </row>
    <row r="27" spans="1:4">
      <c r="A27" s="201"/>
      <c r="B27" s="191" t="s">
        <v>58</v>
      </c>
      <c r="C27" s="293" t="s">
        <v>70</v>
      </c>
      <c r="D27" s="294"/>
    </row>
    <row r="28" spans="1:4">
      <c r="A28" s="200" t="s">
        <v>57</v>
      </c>
      <c r="B28" s="295" t="s">
        <v>71</v>
      </c>
      <c r="C28" s="295"/>
      <c r="D28" s="296"/>
    </row>
    <row r="29" spans="1:4">
      <c r="A29" s="199"/>
      <c r="B29" s="190" t="s">
        <v>58</v>
      </c>
      <c r="C29" s="295" t="s">
        <v>72</v>
      </c>
      <c r="D29" s="296"/>
    </row>
    <row r="30" spans="1:4">
      <c r="A30" s="199"/>
      <c r="B30" s="190" t="s">
        <v>58</v>
      </c>
      <c r="C30" s="295" t="s">
        <v>73</v>
      </c>
      <c r="D30" s="296"/>
    </row>
    <row r="31" spans="1:4">
      <c r="A31" s="199"/>
      <c r="B31" s="190" t="s">
        <v>58</v>
      </c>
      <c r="C31" s="295" t="s">
        <v>74</v>
      </c>
      <c r="D31" s="296"/>
    </row>
    <row r="32" spans="1:4">
      <c r="A32" s="199"/>
      <c r="B32" s="190" t="s">
        <v>58</v>
      </c>
      <c r="C32" s="295" t="s">
        <v>75</v>
      </c>
      <c r="D32" s="296"/>
    </row>
    <row r="33" spans="1:4">
      <c r="A33" s="199"/>
      <c r="B33" s="190" t="s">
        <v>58</v>
      </c>
      <c r="C33" s="295" t="s">
        <v>76</v>
      </c>
      <c r="D33" s="296"/>
    </row>
    <row r="34" spans="1:4">
      <c r="A34" s="199"/>
      <c r="B34" s="190" t="s">
        <v>58</v>
      </c>
      <c r="C34" s="295" t="s">
        <v>77</v>
      </c>
      <c r="D34" s="296"/>
    </row>
    <row r="35" spans="1:4">
      <c r="A35" s="199"/>
      <c r="B35" s="190" t="s">
        <v>58</v>
      </c>
      <c r="C35" s="295" t="s">
        <v>78</v>
      </c>
      <c r="D35" s="296"/>
    </row>
    <row r="36" spans="1:4">
      <c r="A36" s="199"/>
      <c r="B36" s="190" t="s">
        <v>58</v>
      </c>
      <c r="C36" s="295" t="s">
        <v>79</v>
      </c>
      <c r="D36" s="296"/>
    </row>
    <row r="37" spans="1:4" ht="21" customHeight="1" thickBot="1">
      <c r="A37" s="199"/>
      <c r="B37" s="190" t="s">
        <v>58</v>
      </c>
      <c r="C37" s="295" t="s">
        <v>80</v>
      </c>
      <c r="D37" s="296"/>
    </row>
    <row r="38" spans="1:4" ht="21" thickBot="1">
      <c r="A38" s="206">
        <v>3</v>
      </c>
      <c r="B38" s="287" t="s">
        <v>132</v>
      </c>
      <c r="C38" s="287"/>
      <c r="D38" s="288"/>
    </row>
    <row r="39" spans="1:4">
      <c r="A39" s="228" t="s">
        <v>57</v>
      </c>
      <c r="B39" s="301" t="s">
        <v>81</v>
      </c>
      <c r="C39" s="301"/>
      <c r="D39" s="272"/>
    </row>
    <row r="40" spans="1:4">
      <c r="A40" s="202" t="s">
        <v>57</v>
      </c>
      <c r="B40" s="289" t="s">
        <v>82</v>
      </c>
      <c r="C40" s="289"/>
      <c r="D40" s="264"/>
    </row>
    <row r="41" spans="1:4">
      <c r="A41" s="202" t="s">
        <v>57</v>
      </c>
      <c r="B41" s="289" t="s">
        <v>83</v>
      </c>
      <c r="C41" s="289"/>
      <c r="D41" s="264"/>
    </row>
    <row r="42" spans="1:4">
      <c r="A42" s="202" t="s">
        <v>57</v>
      </c>
      <c r="B42" s="289" t="s">
        <v>233</v>
      </c>
      <c r="C42" s="289"/>
      <c r="D42" s="264"/>
    </row>
    <row r="43" spans="1:4">
      <c r="A43" s="202" t="s">
        <v>57</v>
      </c>
      <c r="B43" s="289" t="s">
        <v>84</v>
      </c>
      <c r="C43" s="289"/>
      <c r="D43" s="264"/>
    </row>
    <row r="44" spans="1:4" ht="15.75" customHeight="1">
      <c r="A44" s="203" t="s">
        <v>57</v>
      </c>
      <c r="B44" s="291" t="s">
        <v>85</v>
      </c>
      <c r="C44" s="291"/>
      <c r="D44" s="292"/>
    </row>
    <row r="45" spans="1:4" ht="20">
      <c r="A45" s="192">
        <v>4</v>
      </c>
      <c r="B45" s="302" t="s">
        <v>133</v>
      </c>
      <c r="C45" s="302"/>
      <c r="D45" s="303"/>
    </row>
    <row r="46" spans="1:4">
      <c r="A46" s="223" t="s">
        <v>57</v>
      </c>
      <c r="B46" s="304" t="s">
        <v>86</v>
      </c>
      <c r="C46" s="304"/>
      <c r="D46" s="305"/>
    </row>
    <row r="47" spans="1:4">
      <c r="A47" s="204" t="s">
        <v>57</v>
      </c>
      <c r="B47" s="306" t="s">
        <v>177</v>
      </c>
      <c r="C47" s="306"/>
      <c r="D47" s="307"/>
    </row>
    <row r="48" spans="1:4">
      <c r="A48" s="205"/>
      <c r="B48" s="189" t="s">
        <v>58</v>
      </c>
      <c r="C48" s="308" t="s">
        <v>87</v>
      </c>
      <c r="D48" s="309"/>
    </row>
    <row r="49" spans="1:4">
      <c r="A49" s="205"/>
      <c r="B49" s="189" t="s">
        <v>58</v>
      </c>
      <c r="C49" s="308" t="s">
        <v>88</v>
      </c>
      <c r="D49" s="309"/>
    </row>
    <row r="50" spans="1:4">
      <c r="A50" s="224"/>
      <c r="B50" s="222" t="s">
        <v>58</v>
      </c>
      <c r="C50" s="299" t="s">
        <v>89</v>
      </c>
      <c r="D50" s="300"/>
    </row>
    <row r="51" spans="1:4">
      <c r="A51" s="204" t="s">
        <v>57</v>
      </c>
      <c r="B51" s="306" t="s">
        <v>176</v>
      </c>
      <c r="C51" s="306"/>
      <c r="D51" s="307"/>
    </row>
    <row r="52" spans="1:4">
      <c r="A52" s="205"/>
      <c r="B52" s="189" t="s">
        <v>58</v>
      </c>
      <c r="C52" s="308" t="s">
        <v>145</v>
      </c>
      <c r="D52" s="309"/>
    </row>
    <row r="53" spans="1:4">
      <c r="A53" s="205"/>
      <c r="B53" s="189" t="s">
        <v>58</v>
      </c>
      <c r="C53" s="308" t="s">
        <v>144</v>
      </c>
      <c r="D53" s="309"/>
    </row>
    <row r="54" spans="1:4">
      <c r="A54" s="224"/>
      <c r="B54" s="222" t="s">
        <v>58</v>
      </c>
      <c r="C54" s="299" t="s">
        <v>174</v>
      </c>
      <c r="D54" s="300"/>
    </row>
    <row r="55" spans="1:4" ht="30" customHeight="1" thickBot="1">
      <c r="A55" s="225" t="s">
        <v>57</v>
      </c>
      <c r="B55" s="310" t="s">
        <v>175</v>
      </c>
      <c r="C55" s="310"/>
      <c r="D55" s="311"/>
    </row>
  </sheetData>
  <sheetProtection algorithmName="SHA-512" hashValue="jGjfRhuZ18/zdUEencQR0UYXwRaTeSE75Rl9WC6zkJvnjRJ3iQwVWbxw/Hv5+zXgJUBZjCWw9e3lGY/qzvod+w==" saltValue="4yHJzVWtggpFl9rVv6erkg==" spinCount="100000" sheet="1" objects="1" scenarios="1"/>
  <mergeCells count="51">
    <mergeCell ref="B51:D51"/>
    <mergeCell ref="C52:D52"/>
    <mergeCell ref="C53:D53"/>
    <mergeCell ref="C54:D54"/>
    <mergeCell ref="B55:D55"/>
    <mergeCell ref="C50:D50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C48:D48"/>
    <mergeCell ref="C49:D49"/>
    <mergeCell ref="B42:D42"/>
    <mergeCell ref="C37:D37"/>
    <mergeCell ref="B26:D26"/>
    <mergeCell ref="C27:D27"/>
    <mergeCell ref="B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0:D10"/>
    <mergeCell ref="C13:D13"/>
    <mergeCell ref="B14:D14"/>
    <mergeCell ref="C15:D15"/>
    <mergeCell ref="C18:D18"/>
    <mergeCell ref="C19:D19"/>
    <mergeCell ref="C20:D20"/>
    <mergeCell ref="B21:D21"/>
    <mergeCell ref="B22:D22"/>
    <mergeCell ref="B23:D23"/>
    <mergeCell ref="C24:D24"/>
    <mergeCell ref="C17:D17"/>
    <mergeCell ref="C16:D16"/>
    <mergeCell ref="B9:D9"/>
    <mergeCell ref="A1:D1"/>
    <mergeCell ref="A2:D2"/>
    <mergeCell ref="B3:D3"/>
    <mergeCell ref="B4:D4"/>
    <mergeCell ref="C5:D5"/>
    <mergeCell ref="C8:D8"/>
  </mergeCells>
  <pageMargins left="0.4" right="0.4" top="0.75" bottom="0.75" header="0.3" footer="0.3"/>
  <pageSetup orientation="portrait" horizontalDpi="1200" verticalDpi="1200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9374"/>
  </sheetPr>
  <dimension ref="A1:AD53"/>
  <sheetViews>
    <sheetView topLeftCell="A10" zoomScaleNormal="100" zoomScaleSheetLayoutView="50" workbookViewId="0">
      <selection activeCell="A4" sqref="A4:G4"/>
    </sheetView>
  </sheetViews>
  <sheetFormatPr baseColWidth="10" defaultColWidth="9.1640625" defaultRowHeight="15"/>
  <cols>
    <col min="1" max="8" width="9.1640625" style="1"/>
    <col min="9" max="9" width="10" style="1" bestFit="1" customWidth="1"/>
    <col min="10" max="10" width="9.1640625" style="1"/>
    <col min="11" max="11" width="9.1640625" hidden="1" customWidth="1"/>
    <col min="12" max="13" width="10.5" hidden="1" customWidth="1"/>
    <col min="14" max="16384" width="9.1640625" style="1"/>
  </cols>
  <sheetData>
    <row r="1" spans="1:30" ht="39.75" customHeight="1">
      <c r="A1" s="343" t="s">
        <v>279</v>
      </c>
      <c r="B1" s="343"/>
      <c r="C1" s="343"/>
      <c r="D1" s="343"/>
      <c r="E1" s="343"/>
      <c r="F1" s="343"/>
      <c r="G1" s="343"/>
      <c r="H1" s="44"/>
      <c r="I1" s="44"/>
      <c r="J1" s="44"/>
      <c r="N1" s="346" t="s">
        <v>48</v>
      </c>
      <c r="O1" s="346"/>
      <c r="P1" s="346"/>
      <c r="Q1" s="346"/>
      <c r="R1" s="346"/>
      <c r="S1" s="346"/>
      <c r="T1" s="346"/>
      <c r="U1" s="346"/>
      <c r="V1" s="346"/>
      <c r="W1" s="346"/>
      <c r="X1" s="26"/>
    </row>
    <row r="2" spans="1:30" ht="15" customHeight="1">
      <c r="A2" s="344" t="s">
        <v>250</v>
      </c>
      <c r="B2" s="344"/>
      <c r="C2" s="344"/>
      <c r="D2" s="344"/>
      <c r="E2" s="344"/>
      <c r="F2" s="344"/>
      <c r="G2" s="344"/>
      <c r="H2" s="4"/>
      <c r="I2" s="4"/>
      <c r="J2" s="4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26"/>
    </row>
    <row r="3" spans="1:30" ht="15" customHeight="1">
      <c r="A3" s="348" t="s">
        <v>280</v>
      </c>
      <c r="B3" s="348"/>
      <c r="C3" s="348"/>
      <c r="D3" s="348"/>
      <c r="E3" s="348"/>
      <c r="F3" s="348"/>
      <c r="G3" s="348"/>
      <c r="H3" s="4"/>
      <c r="I3" s="4"/>
      <c r="J3" s="4"/>
      <c r="N3" s="347" t="s">
        <v>97</v>
      </c>
      <c r="O3" s="347"/>
      <c r="P3" s="347"/>
      <c r="Q3" s="347"/>
      <c r="R3" s="347"/>
      <c r="S3" s="347"/>
      <c r="T3" s="347"/>
      <c r="U3" s="347"/>
      <c r="V3" s="347"/>
      <c r="W3" s="347"/>
      <c r="X3" s="27"/>
    </row>
    <row r="4" spans="1:30" ht="15" customHeight="1">
      <c r="A4" s="348" t="s">
        <v>215</v>
      </c>
      <c r="B4" s="348"/>
      <c r="C4" s="348"/>
      <c r="D4" s="348"/>
      <c r="E4" s="348"/>
      <c r="F4" s="348"/>
      <c r="G4" s="348"/>
      <c r="H4" s="4"/>
      <c r="I4" s="4"/>
      <c r="J4" s="4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27"/>
    </row>
    <row r="5" spans="1:30" s="4" customFormat="1" ht="15" customHeight="1">
      <c r="B5" s="183"/>
      <c r="C5" s="183"/>
      <c r="D5" s="183"/>
      <c r="E5" s="183"/>
      <c r="F5" s="183"/>
      <c r="G5" s="183"/>
      <c r="H5" s="183"/>
      <c r="I5" s="183"/>
      <c r="J5" s="183"/>
      <c r="K5"/>
      <c r="L5"/>
      <c r="M5"/>
      <c r="AD5" s="1"/>
    </row>
    <row r="6" spans="1:30" ht="21" thickBot="1">
      <c r="A6" s="349" t="s">
        <v>16</v>
      </c>
      <c r="B6" s="350"/>
      <c r="C6" s="350"/>
      <c r="D6" s="350"/>
      <c r="E6" s="350"/>
      <c r="F6" s="350"/>
      <c r="G6" s="350"/>
      <c r="H6" s="350"/>
      <c r="I6" s="350"/>
      <c r="J6" s="351"/>
      <c r="N6" s="2"/>
    </row>
    <row r="7" spans="1:30" ht="16" thickTop="1">
      <c r="A7" s="345" t="s">
        <v>181</v>
      </c>
      <c r="B7" s="345"/>
      <c r="C7" s="345"/>
      <c r="D7" s="352"/>
      <c r="E7" s="353"/>
      <c r="F7" s="353"/>
      <c r="G7" s="353"/>
      <c r="H7" s="353"/>
      <c r="I7" s="353"/>
      <c r="J7" s="35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30">
      <c r="A8" s="404" t="s">
        <v>185</v>
      </c>
      <c r="B8" s="405"/>
      <c r="C8" s="406"/>
      <c r="D8" s="406"/>
      <c r="E8" s="406"/>
      <c r="F8" s="405" t="s">
        <v>186</v>
      </c>
      <c r="G8" s="405"/>
      <c r="H8" s="406"/>
      <c r="I8" s="406"/>
      <c r="J8" s="406"/>
    </row>
    <row r="9" spans="1:30">
      <c r="A9" s="404" t="s">
        <v>187</v>
      </c>
      <c r="B9" s="405"/>
      <c r="C9" s="407"/>
      <c r="D9" s="407"/>
      <c r="E9" s="407"/>
      <c r="F9" s="405" t="s">
        <v>189</v>
      </c>
      <c r="G9" s="405"/>
      <c r="H9" s="407"/>
      <c r="I9" s="407"/>
      <c r="J9" s="407"/>
    </row>
    <row r="10" spans="1:30">
      <c r="A10" s="405" t="s">
        <v>188</v>
      </c>
      <c r="B10" s="405"/>
      <c r="C10" s="408"/>
      <c r="D10" s="408"/>
      <c r="E10" s="408"/>
      <c r="F10" s="405" t="s">
        <v>190</v>
      </c>
      <c r="G10" s="405"/>
      <c r="H10" s="408"/>
      <c r="I10" s="408"/>
      <c r="J10" s="408"/>
    </row>
    <row r="11" spans="1:30">
      <c r="A11" s="418" t="s">
        <v>184</v>
      </c>
      <c r="B11" s="419"/>
      <c r="C11" s="419"/>
      <c r="D11" s="419"/>
      <c r="E11" s="419"/>
      <c r="F11" s="419"/>
      <c r="G11" s="419"/>
      <c r="H11" s="419"/>
      <c r="I11" s="419"/>
      <c r="J11" s="420"/>
      <c r="N11" s="2"/>
    </row>
    <row r="12" spans="1:30">
      <c r="A12" s="409"/>
      <c r="B12" s="410"/>
      <c r="C12" s="410"/>
      <c r="D12" s="410"/>
      <c r="E12" s="410"/>
      <c r="F12" s="410"/>
      <c r="G12" s="410"/>
      <c r="H12" s="410"/>
      <c r="I12" s="410"/>
      <c r="J12" s="411"/>
      <c r="N12" s="2"/>
    </row>
    <row r="13" spans="1:30">
      <c r="A13" s="409"/>
      <c r="B13" s="410"/>
      <c r="C13" s="410"/>
      <c r="D13" s="410"/>
      <c r="E13" s="410"/>
      <c r="F13" s="410"/>
      <c r="G13" s="410"/>
      <c r="H13" s="410"/>
      <c r="I13" s="410"/>
      <c r="J13" s="411"/>
      <c r="N13" s="2"/>
    </row>
    <row r="14" spans="1:30">
      <c r="A14" s="412"/>
      <c r="B14" s="413"/>
      <c r="C14" s="413"/>
      <c r="D14" s="413"/>
      <c r="E14" s="413"/>
      <c r="F14" s="413"/>
      <c r="G14" s="413"/>
      <c r="H14" s="413"/>
      <c r="I14" s="413"/>
      <c r="J14" s="414"/>
      <c r="N14" s="2"/>
    </row>
    <row r="15" spans="1:30">
      <c r="A15" s="415"/>
      <c r="B15" s="416"/>
      <c r="C15" s="416"/>
      <c r="D15" s="416"/>
      <c r="E15" s="416"/>
      <c r="F15" s="416"/>
      <c r="G15" s="416"/>
      <c r="H15" s="416"/>
      <c r="I15" s="416"/>
      <c r="J15" s="417"/>
      <c r="N15" s="2"/>
    </row>
    <row r="16" spans="1:30" ht="21" thickBot="1">
      <c r="A16" s="401" t="s">
        <v>182</v>
      </c>
      <c r="B16" s="402"/>
      <c r="C16" s="402"/>
      <c r="D16" s="402"/>
      <c r="E16" s="402"/>
      <c r="F16" s="402"/>
      <c r="G16" s="402"/>
      <c r="H16" s="402"/>
      <c r="I16" s="402"/>
      <c r="J16" s="403"/>
      <c r="N16" s="2"/>
    </row>
    <row r="17" spans="1:19" ht="16" thickTop="1">
      <c r="A17" s="367" t="s">
        <v>129</v>
      </c>
      <c r="B17" s="368"/>
      <c r="C17" s="357"/>
      <c r="D17" s="358"/>
      <c r="E17" s="97"/>
      <c r="F17" s="102"/>
      <c r="G17" s="367" t="s">
        <v>0</v>
      </c>
      <c r="H17" s="368"/>
      <c r="I17" s="359"/>
      <c r="J17" s="360"/>
      <c r="N17" s="2"/>
    </row>
    <row r="18" spans="1:19" ht="17" thickBot="1">
      <c r="A18" s="361" t="s">
        <v>17</v>
      </c>
      <c r="B18" s="362"/>
      <c r="C18" s="362"/>
      <c r="D18" s="363"/>
      <c r="E18" s="11"/>
      <c r="F18" s="4"/>
      <c r="G18" s="362" t="s">
        <v>183</v>
      </c>
      <c r="H18" s="362"/>
      <c r="I18" s="362"/>
      <c r="J18" s="363"/>
      <c r="N18" s="2"/>
    </row>
    <row r="19" spans="1:19" ht="16" thickTop="1">
      <c r="A19" s="355" t="s">
        <v>28</v>
      </c>
      <c r="B19" s="356"/>
      <c r="C19" s="341">
        <f>SUM(G27:H37)</f>
        <v>0</v>
      </c>
      <c r="D19" s="364"/>
      <c r="E19" s="11"/>
      <c r="F19" s="4"/>
      <c r="G19" s="355" t="s">
        <v>28</v>
      </c>
      <c r="H19" s="356"/>
      <c r="I19" s="365">
        <f>ROUND(SUM(LARGE(M27:M37,{1,2,3,4,5,6,7,8})),0)</f>
        <v>0</v>
      </c>
      <c r="J19" s="366"/>
      <c r="N19" s="12"/>
    </row>
    <row r="20" spans="1:19">
      <c r="A20" s="377" t="s">
        <v>30</v>
      </c>
      <c r="B20" s="378"/>
      <c r="C20" s="334">
        <f>G40</f>
        <v>0</v>
      </c>
      <c r="D20" s="379"/>
      <c r="E20" s="11"/>
      <c r="F20" s="4"/>
      <c r="G20" s="377" t="s">
        <v>30</v>
      </c>
      <c r="H20" s="378"/>
      <c r="I20" s="369">
        <f>ROUND(I40,0)</f>
        <v>0</v>
      </c>
      <c r="J20" s="370"/>
      <c r="N20" s="12"/>
    </row>
    <row r="21" spans="1:19" s="3" customFormat="1">
      <c r="A21" s="375" t="s">
        <v>22</v>
      </c>
      <c r="B21" s="376"/>
      <c r="C21" s="371">
        <f>SUM(C19:D20)</f>
        <v>0</v>
      </c>
      <c r="D21" s="372"/>
      <c r="E21" s="103"/>
      <c r="F21" s="104" t="str">
        <f>IF(I21&lt;DROPLIST!$G$2,"","CAPPED")</f>
        <v/>
      </c>
      <c r="G21" s="375" t="s">
        <v>22</v>
      </c>
      <c r="H21" s="376"/>
      <c r="I21" s="373">
        <f>MIN(DROPLIST!$G$2,SUM(I19:J20))</f>
        <v>0</v>
      </c>
      <c r="J21" s="374"/>
      <c r="K21"/>
      <c r="L21"/>
      <c r="M21"/>
      <c r="N21" s="13"/>
    </row>
    <row r="22" spans="1:19">
      <c r="A22" s="377" t="s">
        <v>93</v>
      </c>
      <c r="B22" s="378"/>
      <c r="C22" s="334">
        <f>C21*0.06</f>
        <v>0</v>
      </c>
      <c r="D22" s="379"/>
      <c r="E22" s="11"/>
      <c r="F22" s="4"/>
      <c r="G22" s="377" t="s">
        <v>93</v>
      </c>
      <c r="H22" s="378"/>
      <c r="I22" s="369">
        <f>ROUND((I21*0.06),0)</f>
        <v>0</v>
      </c>
      <c r="J22" s="370"/>
      <c r="N22" s="12"/>
    </row>
    <row r="23" spans="1:19" ht="16" thickBot="1">
      <c r="A23" s="384" t="s">
        <v>1</v>
      </c>
      <c r="B23" s="385"/>
      <c r="C23" s="380">
        <f>SUM(C21:D22)</f>
        <v>0</v>
      </c>
      <c r="D23" s="381"/>
      <c r="E23" s="101"/>
      <c r="F23" s="20"/>
      <c r="G23" s="384" t="s">
        <v>1</v>
      </c>
      <c r="H23" s="385"/>
      <c r="I23" s="382">
        <f>SUM(I21:J22)</f>
        <v>0</v>
      </c>
      <c r="J23" s="383"/>
      <c r="N23" s="2"/>
    </row>
    <row r="24" spans="1:19" ht="16" thickTop="1">
      <c r="A24" s="326" t="s">
        <v>47</v>
      </c>
      <c r="B24" s="327"/>
      <c r="C24" s="327"/>
      <c r="D24" s="73">
        <f>COUNTIF(G27:H37,"&gt;0")</f>
        <v>0</v>
      </c>
      <c r="E24" s="7"/>
      <c r="F24" s="7"/>
      <c r="G24" s="326" t="s">
        <v>2</v>
      </c>
      <c r="H24" s="327"/>
      <c r="I24" s="327"/>
      <c r="J24" s="24">
        <f>MIN(COUNTIF(M$27:M$37,"&gt;0.01"),8)</f>
        <v>0</v>
      </c>
      <c r="N24" s="2"/>
    </row>
    <row r="25" spans="1:19">
      <c r="A25" s="318" t="str">
        <f>IF($I$21&lt;DROPLIST!$G$2,"","*Approved up to the cap per organization of $"&amp;DROPLIST!$G$2)</f>
        <v/>
      </c>
      <c r="B25" s="318"/>
      <c r="C25" s="318"/>
      <c r="D25" s="318"/>
      <c r="E25" s="318"/>
      <c r="F25" s="318"/>
      <c r="G25" s="318"/>
      <c r="H25" s="318"/>
      <c r="I25" s="318"/>
      <c r="J25" s="318"/>
    </row>
    <row r="26" spans="1:19" s="17" customFormat="1" ht="30" customHeight="1" thickBot="1">
      <c r="A26" s="25" t="s">
        <v>18</v>
      </c>
      <c r="B26" s="319" t="s">
        <v>19</v>
      </c>
      <c r="C26" s="319"/>
      <c r="D26" s="319"/>
      <c r="E26" s="319"/>
      <c r="F26" s="43"/>
      <c r="G26" s="319" t="s">
        <v>95</v>
      </c>
      <c r="H26" s="319"/>
      <c r="I26" s="319" t="s">
        <v>96</v>
      </c>
      <c r="J26" s="338"/>
      <c r="K26" s="122" t="s">
        <v>199</v>
      </c>
      <c r="L26" s="133" t="s">
        <v>51</v>
      </c>
      <c r="M26" s="132" t="s">
        <v>200</v>
      </c>
      <c r="S26" s="45"/>
    </row>
    <row r="27" spans="1:19" ht="16" thickTop="1">
      <c r="A27" s="34" t="s">
        <v>6</v>
      </c>
      <c r="B27" s="320">
        <f>'E-1'!$B$7</f>
        <v>0</v>
      </c>
      <c r="C27" s="321"/>
      <c r="D27" s="321"/>
      <c r="E27" s="322"/>
      <c r="F27" s="21"/>
      <c r="G27" s="341">
        <f>'E-1'!$C$34</f>
        <v>0</v>
      </c>
      <c r="H27" s="342"/>
      <c r="I27" s="339">
        <f>L27</f>
        <v>0</v>
      </c>
      <c r="J27" s="340"/>
      <c r="K27" s="126">
        <v>9.9999999999999995E-8</v>
      </c>
      <c r="L27" s="130">
        <f>'E-1'!$E$34</f>
        <v>0</v>
      </c>
      <c r="M27" s="123">
        <f t="shared" ref="M27:M37" si="0">IF($L27=0,0,IF($L27="Ineligible",0,IF($L27&gt;0,$L27+$K27,FALSE)))</f>
        <v>0</v>
      </c>
    </row>
    <row r="28" spans="1:19">
      <c r="A28" s="35" t="s">
        <v>7</v>
      </c>
      <c r="B28" s="323">
        <f>'E-2'!$B$7</f>
        <v>0</v>
      </c>
      <c r="C28" s="324"/>
      <c r="D28" s="324"/>
      <c r="E28" s="325"/>
      <c r="F28" s="22"/>
      <c r="G28" s="330">
        <f>'E-2'!$C$34</f>
        <v>0</v>
      </c>
      <c r="H28" s="331"/>
      <c r="I28" s="332">
        <f>L28</f>
        <v>0</v>
      </c>
      <c r="J28" s="333"/>
      <c r="K28" s="127">
        <v>1.9999999999999999E-7</v>
      </c>
      <c r="L28" s="129">
        <f>'E-2'!$E$34</f>
        <v>0</v>
      </c>
      <c r="M28" s="124">
        <f t="shared" si="0"/>
        <v>0</v>
      </c>
    </row>
    <row r="29" spans="1:19">
      <c r="A29" s="35" t="s">
        <v>8</v>
      </c>
      <c r="B29" s="323">
        <f>'E-3'!$B$7</f>
        <v>0</v>
      </c>
      <c r="C29" s="324"/>
      <c r="D29" s="324"/>
      <c r="E29" s="325"/>
      <c r="F29" s="22"/>
      <c r="G29" s="330">
        <f>'E-3'!$C$34</f>
        <v>0</v>
      </c>
      <c r="H29" s="331"/>
      <c r="I29" s="332">
        <f>L29</f>
        <v>0</v>
      </c>
      <c r="J29" s="333"/>
      <c r="K29" s="127">
        <v>2.9999999999999999E-7</v>
      </c>
      <c r="L29" s="129">
        <f>'E-3'!$E$34</f>
        <v>0</v>
      </c>
      <c r="M29" s="124">
        <f t="shared" si="0"/>
        <v>0</v>
      </c>
    </row>
    <row r="30" spans="1:19">
      <c r="A30" s="35" t="s">
        <v>9</v>
      </c>
      <c r="B30" s="323">
        <f>'E-4'!$B$7</f>
        <v>0</v>
      </c>
      <c r="C30" s="324"/>
      <c r="D30" s="324"/>
      <c r="E30" s="325"/>
      <c r="F30" s="22"/>
      <c r="G30" s="330">
        <f>'E-4'!$C$34</f>
        <v>0</v>
      </c>
      <c r="H30" s="331"/>
      <c r="I30" s="332">
        <f t="shared" ref="I30:I37" si="1">L30</f>
        <v>0</v>
      </c>
      <c r="J30" s="333"/>
      <c r="K30" s="127">
        <v>3.9999999999999998E-7</v>
      </c>
      <c r="L30" s="129">
        <f>'E-4'!$E$34</f>
        <v>0</v>
      </c>
      <c r="M30" s="124">
        <f>IF($L30=0,0,IF($L30="Ineligible",0,IF($L30&gt;0,$L30+$K30,FALSE)))</f>
        <v>0</v>
      </c>
    </row>
    <row r="31" spans="1:19">
      <c r="A31" s="35" t="s">
        <v>10</v>
      </c>
      <c r="B31" s="323">
        <f>'E-5'!$B$7</f>
        <v>0</v>
      </c>
      <c r="C31" s="324"/>
      <c r="D31" s="324"/>
      <c r="E31" s="325"/>
      <c r="F31" s="22"/>
      <c r="G31" s="330">
        <f>'E-5'!$C$34</f>
        <v>0</v>
      </c>
      <c r="H31" s="331"/>
      <c r="I31" s="332">
        <f t="shared" si="1"/>
        <v>0</v>
      </c>
      <c r="J31" s="333"/>
      <c r="K31" s="127">
        <v>4.9999999999999998E-7</v>
      </c>
      <c r="L31" s="129">
        <f>'E-5'!$E$34</f>
        <v>0</v>
      </c>
      <c r="M31" s="124">
        <f t="shared" si="0"/>
        <v>0</v>
      </c>
    </row>
    <row r="32" spans="1:19">
      <c r="A32" s="35" t="s">
        <v>11</v>
      </c>
      <c r="B32" s="323">
        <f>'E-6'!$B$7</f>
        <v>0</v>
      </c>
      <c r="C32" s="324"/>
      <c r="D32" s="324"/>
      <c r="E32" s="325"/>
      <c r="F32" s="22"/>
      <c r="G32" s="330">
        <f>'E-6'!$C$34</f>
        <v>0</v>
      </c>
      <c r="H32" s="331"/>
      <c r="I32" s="332">
        <f t="shared" si="1"/>
        <v>0</v>
      </c>
      <c r="J32" s="333"/>
      <c r="K32" s="127">
        <v>5.9999999999999997E-7</v>
      </c>
      <c r="L32" s="129">
        <f>'E-6'!$E$34</f>
        <v>0</v>
      </c>
      <c r="M32" s="124">
        <f t="shared" si="0"/>
        <v>0</v>
      </c>
    </row>
    <row r="33" spans="1:13">
      <c r="A33" s="35" t="s">
        <v>12</v>
      </c>
      <c r="B33" s="323">
        <f>'E-7'!$B$7</f>
        <v>0</v>
      </c>
      <c r="C33" s="324"/>
      <c r="D33" s="324"/>
      <c r="E33" s="325"/>
      <c r="F33" s="22"/>
      <c r="G33" s="330">
        <f>'E-7'!$C$34</f>
        <v>0</v>
      </c>
      <c r="H33" s="331"/>
      <c r="I33" s="332">
        <f t="shared" si="1"/>
        <v>0</v>
      </c>
      <c r="J33" s="333"/>
      <c r="K33" s="127">
        <v>6.9999999999999997E-7</v>
      </c>
      <c r="L33" s="129">
        <f>'E-7'!$E$34</f>
        <v>0</v>
      </c>
      <c r="M33" s="124">
        <f t="shared" si="0"/>
        <v>0</v>
      </c>
    </row>
    <row r="34" spans="1:13">
      <c r="A34" s="35" t="s">
        <v>13</v>
      </c>
      <c r="B34" s="323">
        <f>'E-8'!$B$7</f>
        <v>0</v>
      </c>
      <c r="C34" s="324"/>
      <c r="D34" s="324"/>
      <c r="E34" s="325"/>
      <c r="F34" s="22"/>
      <c r="G34" s="330">
        <f>'E-8'!$C$34</f>
        <v>0</v>
      </c>
      <c r="H34" s="331"/>
      <c r="I34" s="332">
        <f t="shared" si="1"/>
        <v>0</v>
      </c>
      <c r="J34" s="333"/>
      <c r="K34" s="127">
        <v>7.9999999999999996E-7</v>
      </c>
      <c r="L34" s="129">
        <f>'E-8'!$E$34</f>
        <v>0</v>
      </c>
      <c r="M34" s="124">
        <f t="shared" si="0"/>
        <v>0</v>
      </c>
    </row>
    <row r="35" spans="1:13">
      <c r="A35" s="35" t="s">
        <v>14</v>
      </c>
      <c r="B35" s="323">
        <f>'E-9'!$B$7</f>
        <v>0</v>
      </c>
      <c r="C35" s="324"/>
      <c r="D35" s="324"/>
      <c r="E35" s="325"/>
      <c r="F35" s="22"/>
      <c r="G35" s="330">
        <f>'E-9'!$C$34</f>
        <v>0</v>
      </c>
      <c r="H35" s="331"/>
      <c r="I35" s="332">
        <f t="shared" si="1"/>
        <v>0</v>
      </c>
      <c r="J35" s="333"/>
      <c r="K35" s="127">
        <v>8.9999999999999996E-7</v>
      </c>
      <c r="L35" s="129">
        <f>'E-9'!$E$34</f>
        <v>0</v>
      </c>
      <c r="M35" s="124">
        <f t="shared" si="0"/>
        <v>0</v>
      </c>
    </row>
    <row r="36" spans="1:13">
      <c r="A36" s="36" t="s">
        <v>15</v>
      </c>
      <c r="B36" s="389">
        <f>'E-10'!$B$7</f>
        <v>0</v>
      </c>
      <c r="C36" s="390"/>
      <c r="D36" s="390"/>
      <c r="E36" s="391"/>
      <c r="F36" s="23"/>
      <c r="G36" s="334">
        <f>'E-10'!$C$34</f>
        <v>0</v>
      </c>
      <c r="H36" s="335"/>
      <c r="I36" s="336">
        <f t="shared" si="1"/>
        <v>0</v>
      </c>
      <c r="J36" s="337"/>
      <c r="K36" s="127">
        <v>9.9999999999999995E-7</v>
      </c>
      <c r="L36" s="129">
        <f>'E-10'!$E$34</f>
        <v>0</v>
      </c>
      <c r="M36" s="124">
        <f t="shared" si="0"/>
        <v>0</v>
      </c>
    </row>
    <row r="37" spans="1:13">
      <c r="A37" s="119" t="s">
        <v>168</v>
      </c>
      <c r="B37" s="392">
        <f>Recurring!B7</f>
        <v>0</v>
      </c>
      <c r="C37" s="393"/>
      <c r="D37" s="393"/>
      <c r="E37" s="394"/>
      <c r="F37" s="120"/>
      <c r="G37" s="397">
        <f>Recurring!$C$37</f>
        <v>0</v>
      </c>
      <c r="H37" s="398"/>
      <c r="I37" s="395">
        <f t="shared" si="1"/>
        <v>0</v>
      </c>
      <c r="J37" s="396"/>
      <c r="K37" s="128">
        <v>1.1000000000000001E-6</v>
      </c>
      <c r="L37" s="131">
        <f>Recurring!$E$37</f>
        <v>0</v>
      </c>
      <c r="M37" s="125">
        <f t="shared" si="0"/>
        <v>0</v>
      </c>
    </row>
    <row r="38" spans="1:13">
      <c r="A38" s="399" t="s">
        <v>201</v>
      </c>
      <c r="B38" s="399"/>
      <c r="C38" s="399"/>
      <c r="D38" s="399"/>
      <c r="E38" s="399"/>
      <c r="F38" s="399"/>
      <c r="G38" s="328">
        <f>SUM(G27:H37)</f>
        <v>0</v>
      </c>
      <c r="H38" s="329"/>
      <c r="I38" s="328">
        <f>SUM(I27:J37)</f>
        <v>0</v>
      </c>
      <c r="J38" s="329"/>
      <c r="K38" s="134"/>
      <c r="L38" s="135" t="s">
        <v>204</v>
      </c>
      <c r="M38" s="135" t="s">
        <v>204</v>
      </c>
    </row>
    <row r="39" spans="1:13">
      <c r="A39" s="399" t="s">
        <v>202</v>
      </c>
      <c r="B39" s="399"/>
      <c r="C39" s="399"/>
      <c r="D39" s="399"/>
      <c r="E39" s="399"/>
      <c r="F39" s="399"/>
      <c r="G39" s="328" t="s">
        <v>55</v>
      </c>
      <c r="H39" s="329"/>
      <c r="I39" s="328">
        <f>ROUND(SUM(LARGE(M27:M37,{1,2,3,4,5,6,7,8})),0)</f>
        <v>0</v>
      </c>
      <c r="J39" s="329"/>
      <c r="K39" s="134"/>
      <c r="L39" s="136">
        <f>ROUND(SUM(I27:J37),0)-I38</f>
        <v>0</v>
      </c>
      <c r="M39" s="136">
        <f>ROUND(SUM(LARGE(M27:M37,{1,2,3,4,5,6,7,8})),0)-I39</f>
        <v>0</v>
      </c>
    </row>
    <row r="40" spans="1:13">
      <c r="A40" s="400" t="s">
        <v>203</v>
      </c>
      <c r="B40" s="400"/>
      <c r="C40" s="400"/>
      <c r="D40" s="400"/>
      <c r="E40" s="400"/>
      <c r="F40" s="400"/>
      <c r="G40" s="328">
        <f>Other!D13</f>
        <v>0</v>
      </c>
      <c r="H40" s="329"/>
      <c r="I40" s="328">
        <f>Other!E13</f>
        <v>0</v>
      </c>
      <c r="J40" s="329"/>
    </row>
    <row r="41" spans="1:13">
      <c r="A41" s="386" t="s">
        <v>23</v>
      </c>
      <c r="B41" s="386"/>
      <c r="C41" s="386"/>
      <c r="D41" s="386"/>
      <c r="E41" s="386"/>
      <c r="F41" s="386"/>
      <c r="G41" s="387">
        <f>SUM(G38+G40)</f>
        <v>0</v>
      </c>
      <c r="H41" s="388"/>
      <c r="I41" s="317">
        <f>SUM(I39+I40)</f>
        <v>0</v>
      </c>
      <c r="J41" s="317"/>
    </row>
    <row r="42" spans="1:13" hidden="1"/>
    <row r="43" spans="1:13" hidden="1">
      <c r="F43" s="53" t="s">
        <v>124</v>
      </c>
      <c r="G43" s="312" t="s">
        <v>112</v>
      </c>
      <c r="H43" s="312"/>
      <c r="I43" s="312" t="s">
        <v>113</v>
      </c>
      <c r="J43" s="312"/>
    </row>
    <row r="44" spans="1:13" hidden="1">
      <c r="F44" s="54" t="s">
        <v>102</v>
      </c>
      <c r="G44" s="313">
        <f>$C$19-SUM($G$27:$H$37)</f>
        <v>0</v>
      </c>
      <c r="H44" s="313"/>
      <c r="I44" s="313">
        <f>$I$19-SUM($I$27:$J$37)-($I$39-$I$38)</f>
        <v>0</v>
      </c>
      <c r="J44" s="313"/>
    </row>
    <row r="45" spans="1:13" hidden="1">
      <c r="F45" s="54" t="s">
        <v>30</v>
      </c>
      <c r="G45" s="313">
        <f>$C$20-$G$40</f>
        <v>0</v>
      </c>
      <c r="H45" s="314"/>
      <c r="I45" s="315">
        <f>$I$20-$I$40</f>
        <v>0</v>
      </c>
      <c r="J45" s="316"/>
    </row>
    <row r="46" spans="1:13" hidden="1">
      <c r="F46" s="54" t="s">
        <v>4</v>
      </c>
      <c r="G46" s="313">
        <f>$C$21-$G$41</f>
        <v>0</v>
      </c>
      <c r="H46" s="314"/>
      <c r="I46" s="313">
        <f>$I$21-$I$41</f>
        <v>0</v>
      </c>
      <c r="J46" s="314"/>
    </row>
    <row r="48" spans="1:13" s="3" customFormat="1">
      <c r="K48"/>
    </row>
    <row r="53" spans="11:13" s="3" customFormat="1">
      <c r="K53"/>
      <c r="L53"/>
      <c r="M53"/>
    </row>
  </sheetData>
  <sheetProtection algorithmName="SHA-512" hashValue="onyAoHJO8UyAbumqMT48fvJwUIUhsgWc7anQJgqzivkBTJs82Px5RPn+98KB9HJj4OI6/FHfILngolQud7IZHg==" saltValue="PzwNsKAtZYm7EltMlnNWyw==" spinCount="100000" sheet="1" objects="1" scenarios="1"/>
  <mergeCells count="110">
    <mergeCell ref="G30:H30"/>
    <mergeCell ref="B30:E30"/>
    <mergeCell ref="I30:J30"/>
    <mergeCell ref="A20:B20"/>
    <mergeCell ref="A21:B21"/>
    <mergeCell ref="A22:B22"/>
    <mergeCell ref="A16:J16"/>
    <mergeCell ref="A8:B8"/>
    <mergeCell ref="A9:B9"/>
    <mergeCell ref="F8:G8"/>
    <mergeCell ref="F9:G9"/>
    <mergeCell ref="A10:B10"/>
    <mergeCell ref="F10:G10"/>
    <mergeCell ref="C8:E8"/>
    <mergeCell ref="C9:E9"/>
    <mergeCell ref="C10:E10"/>
    <mergeCell ref="H8:J8"/>
    <mergeCell ref="H9:J9"/>
    <mergeCell ref="H10:J10"/>
    <mergeCell ref="A12:J14"/>
    <mergeCell ref="A15:J15"/>
    <mergeCell ref="A11:J11"/>
    <mergeCell ref="A23:B23"/>
    <mergeCell ref="C20:D20"/>
    <mergeCell ref="A41:F41"/>
    <mergeCell ref="G40:H40"/>
    <mergeCell ref="G41:H41"/>
    <mergeCell ref="B34:E34"/>
    <mergeCell ref="I33:J33"/>
    <mergeCell ref="I34:J34"/>
    <mergeCell ref="G32:H32"/>
    <mergeCell ref="I32:J32"/>
    <mergeCell ref="G33:H33"/>
    <mergeCell ref="B32:E32"/>
    <mergeCell ref="B33:E33"/>
    <mergeCell ref="B35:E35"/>
    <mergeCell ref="B36:E36"/>
    <mergeCell ref="B37:E37"/>
    <mergeCell ref="I37:J37"/>
    <mergeCell ref="G37:H37"/>
    <mergeCell ref="A39:F39"/>
    <mergeCell ref="I39:J39"/>
    <mergeCell ref="G39:H39"/>
    <mergeCell ref="A38:F38"/>
    <mergeCell ref="G38:H38"/>
    <mergeCell ref="I38:J38"/>
    <mergeCell ref="A40:F40"/>
    <mergeCell ref="I20:J20"/>
    <mergeCell ref="C21:D21"/>
    <mergeCell ref="I21:J21"/>
    <mergeCell ref="G21:H21"/>
    <mergeCell ref="G20:H20"/>
    <mergeCell ref="I22:J22"/>
    <mergeCell ref="C22:D22"/>
    <mergeCell ref="C23:D23"/>
    <mergeCell ref="I23:J23"/>
    <mergeCell ref="G23:H23"/>
    <mergeCell ref="G22:H22"/>
    <mergeCell ref="G19:H19"/>
    <mergeCell ref="C17:D17"/>
    <mergeCell ref="I17:J17"/>
    <mergeCell ref="A18:D18"/>
    <mergeCell ref="G18:J18"/>
    <mergeCell ref="C19:D19"/>
    <mergeCell ref="I19:J19"/>
    <mergeCell ref="A19:B19"/>
    <mergeCell ref="A17:B17"/>
    <mergeCell ref="G17:H17"/>
    <mergeCell ref="A1:G1"/>
    <mergeCell ref="A2:G2"/>
    <mergeCell ref="A7:C7"/>
    <mergeCell ref="N1:W2"/>
    <mergeCell ref="N3:W4"/>
    <mergeCell ref="A3:G3"/>
    <mergeCell ref="A4:G4"/>
    <mergeCell ref="A6:J6"/>
    <mergeCell ref="D7:J7"/>
    <mergeCell ref="A25:J25"/>
    <mergeCell ref="B26:E26"/>
    <mergeCell ref="B27:E27"/>
    <mergeCell ref="B28:E28"/>
    <mergeCell ref="A24:C24"/>
    <mergeCell ref="G24:I24"/>
    <mergeCell ref="I40:J40"/>
    <mergeCell ref="G35:H35"/>
    <mergeCell ref="I35:J35"/>
    <mergeCell ref="G36:H36"/>
    <mergeCell ref="I36:J36"/>
    <mergeCell ref="G26:H26"/>
    <mergeCell ref="I26:J26"/>
    <mergeCell ref="I27:J27"/>
    <mergeCell ref="B29:E29"/>
    <mergeCell ref="G34:H34"/>
    <mergeCell ref="G27:H27"/>
    <mergeCell ref="B31:E31"/>
    <mergeCell ref="G31:H31"/>
    <mergeCell ref="I31:J31"/>
    <mergeCell ref="G29:H29"/>
    <mergeCell ref="I29:J29"/>
    <mergeCell ref="G28:H28"/>
    <mergeCell ref="I28:J28"/>
    <mergeCell ref="G43:H43"/>
    <mergeCell ref="G44:H44"/>
    <mergeCell ref="G45:H45"/>
    <mergeCell ref="G46:H46"/>
    <mergeCell ref="I43:J43"/>
    <mergeCell ref="I44:J44"/>
    <mergeCell ref="I45:J45"/>
    <mergeCell ref="I46:J46"/>
    <mergeCell ref="I41:J41"/>
  </mergeCells>
  <conditionalFormatting sqref="J24">
    <cfRule type="cellIs" dxfId="9" priority="5" operator="greaterThan">
      <formula>8</formula>
    </cfRule>
  </conditionalFormatting>
  <conditionalFormatting sqref="I27:I37">
    <cfRule type="expression" dxfId="8" priority="2">
      <formula>IF($I27="Ineligible",TRUE,IF($M27=0,FALSE,OR($M27=SMALL($M$27:$M$37,1), $M27=SMALL($M$27:$M$37,2), $M27=SMALL($M$27:$M$37,3))))</formula>
    </cfRule>
  </conditionalFormatting>
  <hyperlinks>
    <hyperlink ref="A27" location="'E-1'!A1" display="Event 1" xr:uid="{00000000-0004-0000-0200-000000000000}"/>
    <hyperlink ref="A28" location="'E-2'!A1" display="Event 2" xr:uid="{00000000-0004-0000-0200-000001000000}"/>
    <hyperlink ref="A29" location="'E-3'!A1" display="Event 3" xr:uid="{00000000-0004-0000-0200-000002000000}"/>
    <hyperlink ref="A30" location="'E-4'!A1" display="Event 4" xr:uid="{00000000-0004-0000-0200-000003000000}"/>
    <hyperlink ref="A31" location="'E-5'!A1" display="Event 5" xr:uid="{00000000-0004-0000-0200-000004000000}"/>
    <hyperlink ref="A32" location="'E-6'!A1" display="Event 6" xr:uid="{00000000-0004-0000-0200-000005000000}"/>
    <hyperlink ref="A33" location="'E-7'!A1" display="Event 7" xr:uid="{00000000-0004-0000-0200-000006000000}"/>
    <hyperlink ref="A34" location="'E-8'!A1" display="Event 8" xr:uid="{00000000-0004-0000-0200-000007000000}"/>
    <hyperlink ref="A35" location="'E-9'!A1" display="Event 9" xr:uid="{00000000-0004-0000-0200-000008000000}"/>
    <hyperlink ref="A36" location="'E-10'!A1" display="Event 10" xr:uid="{00000000-0004-0000-0200-000009000000}"/>
    <hyperlink ref="A40" location="Other!Print_Area" display="Other" xr:uid="{00000000-0004-0000-0200-00000A000000}"/>
    <hyperlink ref="A37" location="Recurring!A1" display="Recurring" xr:uid="{00000000-0004-0000-0200-00000B000000}"/>
  </hyperlinks>
  <printOptions horizontalCentered="1"/>
  <pageMargins left="0.4" right="0.4" top="0.75" bottom="0.75" header="0.3" footer="0.3"/>
  <pageSetup orientation="portrait" r:id="rId1"/>
  <ignoredErrors>
    <ignoredError sqref="C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Summary!A1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Summary!A2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Summary!A3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>
      <c r="A4" s="348" t="str">
        <f>Summary!A4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264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39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41" t="s">
        <v>46</v>
      </c>
      <c r="B8" s="31"/>
      <c r="C8" s="446" t="s">
        <v>252</v>
      </c>
      <c r="D8" s="447"/>
      <c r="E8" s="448"/>
      <c r="F8" s="28"/>
      <c r="G8" s="108">
        <f>Documentation!L7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H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8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40" t="s">
        <v>5</v>
      </c>
      <c r="B36" s="8"/>
      <c r="C36" s="8"/>
      <c r="D36" s="8"/>
      <c r="E36" s="8"/>
      <c r="F36" s="38"/>
      <c r="G36" s="2"/>
      <c r="H36" s="2"/>
      <c r="I36" s="2"/>
    </row>
    <row r="37" spans="1:9" ht="1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rtxGGuaU1MQ/BDTvWFvDORk6knh1IVo9LWblqih0EQ3MwVgZ/nB2IK35JlMS2UwRuXZ3JAv+3XPn3BLEy/oFLw==" saltValue="AilVVI0e5WRe34YlpVGpFQ==" spinCount="100000" sheet="1" selectLockedCells="1"/>
  <mergeCells count="67">
    <mergeCell ref="A37:F37"/>
    <mergeCell ref="A38:F39"/>
    <mergeCell ref="E29:F29"/>
    <mergeCell ref="A30:B30"/>
    <mergeCell ref="C30:D30"/>
    <mergeCell ref="E30:F30"/>
    <mergeCell ref="A33:B33"/>
    <mergeCell ref="A34:B34"/>
    <mergeCell ref="E33:F33"/>
    <mergeCell ref="E34:F34"/>
    <mergeCell ref="E32:F32"/>
    <mergeCell ref="C33:D33"/>
    <mergeCell ref="A32:B32"/>
    <mergeCell ref="C34:D34"/>
    <mergeCell ref="E24:F24"/>
    <mergeCell ref="E18:F18"/>
    <mergeCell ref="C20:D20"/>
    <mergeCell ref="E20:F20"/>
    <mergeCell ref="E21:F21"/>
    <mergeCell ref="E22:F22"/>
    <mergeCell ref="E19:F19"/>
    <mergeCell ref="C19:D19"/>
    <mergeCell ref="A18:B18"/>
    <mergeCell ref="A19:B19"/>
    <mergeCell ref="A20:B20"/>
    <mergeCell ref="E23:F23"/>
    <mergeCell ref="C18:D18"/>
    <mergeCell ref="A6:F6"/>
    <mergeCell ref="A14:F14"/>
    <mergeCell ref="A11:F13"/>
    <mergeCell ref="A15:F16"/>
    <mergeCell ref="B7:F7"/>
    <mergeCell ref="C8:E8"/>
    <mergeCell ref="A10:F10"/>
    <mergeCell ref="C9:E9"/>
    <mergeCell ref="A28:B28"/>
    <mergeCell ref="C21:D21"/>
    <mergeCell ref="C22:D22"/>
    <mergeCell ref="A23:B23"/>
    <mergeCell ref="A31:B31"/>
    <mergeCell ref="C23:D23"/>
    <mergeCell ref="C24:D24"/>
    <mergeCell ref="A24:B24"/>
    <mergeCell ref="A22:B22"/>
    <mergeCell ref="A21:B21"/>
    <mergeCell ref="A25:B25"/>
    <mergeCell ref="A26:B26"/>
    <mergeCell ref="A27:B27"/>
    <mergeCell ref="A29:B29"/>
    <mergeCell ref="C29:D29"/>
    <mergeCell ref="C26:D26"/>
    <mergeCell ref="C28:D28"/>
    <mergeCell ref="C31:D31"/>
    <mergeCell ref="C32:D32"/>
    <mergeCell ref="C25:D25"/>
    <mergeCell ref="E28:F28"/>
    <mergeCell ref="E31:F31"/>
    <mergeCell ref="C27:D27"/>
    <mergeCell ref="E25:F25"/>
    <mergeCell ref="E26:F26"/>
    <mergeCell ref="E27:F27"/>
    <mergeCell ref="I1:R2"/>
    <mergeCell ref="I3:R4"/>
    <mergeCell ref="A1:C1"/>
    <mergeCell ref="A2:C2"/>
    <mergeCell ref="A3:C3"/>
    <mergeCell ref="A4:G4"/>
  </mergeCells>
  <dataValidations xWindow="599" yWindow="686"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300-000000000000}">
      <formula1>0</formula1>
      <formula2>40000</formula2>
    </dataValidation>
    <dataValidation type="date" allowBlank="1" showErrorMessage="1" errorTitle="Invalid Date" error="Please enter a date between July 1st, 2019 and June 30, 2020." sqref="B8" xr:uid="{00000000-0002-0000-0300-000001000000}">
      <formula1>43647</formula1>
      <formula2>44012</formula2>
    </dataValidation>
    <dataValidation type="decimal" allowBlank="1" showInputMessage="1" showErrorMessage="1" sqref="C19:D33 E22:F33" xr:uid="{00000000-0002-0000-0300-000002000000}">
      <formula1>0</formula1>
      <formula2>100000</formula2>
    </dataValidation>
  </dataValidations>
  <hyperlinks>
    <hyperlink ref="A5" location="Summary!A28" display="SUMMARY" xr:uid="{00000000-0004-0000-03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686" count="2">
        <x14:dataValidation type="list" allowBlank="1" showInputMessage="1" showErrorMessage="1" xr:uid="{00000000-0002-0000-03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3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AFAC8"/>
  </sheetPr>
  <dimension ref="A1:R39"/>
  <sheetViews>
    <sheetView topLeftCell="A3" zoomScaleNormal="100" workbookViewId="0">
      <selection activeCell="A38" sqref="A38:F39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107"/>
      <c r="C5" s="107"/>
      <c r="D5" s="107"/>
      <c r="E5" s="107"/>
      <c r="F5" s="107"/>
      <c r="G5" s="5"/>
      <c r="H5" s="5"/>
      <c r="I5" s="5"/>
    </row>
    <row r="6" spans="1:18" ht="17" thickBot="1">
      <c r="A6" s="361" t="s">
        <v>265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Documentation!L8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0dFvCgkJ3DgB8RN3RRlcZMZdcqTtcUGqXEMs67+l5rD0BURhiT3IHMYRQu2ns/bxu86nzfHJhZOXJx/vqM3sag==" saltValue="GkMgpWtn2g/a2J++MFicrQ==" spinCount="100000" sheet="1" selectLockedCells="1"/>
  <mergeCells count="67">
    <mergeCell ref="A31:B31"/>
    <mergeCell ref="C31:D31"/>
    <mergeCell ref="E31:F31"/>
    <mergeCell ref="A32:B32"/>
    <mergeCell ref="C32:D32"/>
    <mergeCell ref="E32:F32"/>
    <mergeCell ref="A37:F37"/>
    <mergeCell ref="A38:F39"/>
    <mergeCell ref="A33:B33"/>
    <mergeCell ref="C33:D33"/>
    <mergeCell ref="E33:F33"/>
    <mergeCell ref="A34:B34"/>
    <mergeCell ref="C34:D34"/>
    <mergeCell ref="E34:F34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8:B18"/>
    <mergeCell ref="C18:D18"/>
    <mergeCell ref="E18:F18"/>
    <mergeCell ref="A6:F6"/>
    <mergeCell ref="B7:F7"/>
    <mergeCell ref="C8:E8"/>
    <mergeCell ref="C9:E9"/>
    <mergeCell ref="A10:F10"/>
    <mergeCell ref="A11:F13"/>
    <mergeCell ref="A14:F14"/>
    <mergeCell ref="A15:F16"/>
    <mergeCell ref="A1:C1"/>
    <mergeCell ref="I1:R2"/>
    <mergeCell ref="A2:C2"/>
    <mergeCell ref="A3:C3"/>
    <mergeCell ref="I3:R4"/>
    <mergeCell ref="A4:G4"/>
  </mergeCells>
  <dataValidations count="3">
    <dataValidation type="decimal" allowBlank="1" showInputMessage="1" showErrorMessage="1" sqref="C19:D33 E22:F33" xr:uid="{00000000-0002-0000-0400-000000000000}">
      <formula1>0</formula1>
      <formula2>100000</formula2>
    </dataValidation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400-000001000000}">
      <formula1>0</formula1>
      <formula2>40000</formula2>
    </dataValidation>
    <dataValidation type="date" allowBlank="1" showErrorMessage="1" errorTitle="Invalid Date" error="Please enter a date between July 1st, 2019 and June 30, 2020." sqref="B8" xr:uid="{00000000-0002-0000-0400-000002000000}">
      <formula1>43647</formula1>
      <formula2>44012</formula2>
    </dataValidation>
  </dataValidations>
  <hyperlinks>
    <hyperlink ref="A5" location="Summary!A28" display="SUMMARY" xr:uid="{00000000-0004-0000-04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4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182"/>
      <c r="E1" s="182"/>
      <c r="F1" s="182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266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Documentation!L9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82G5ha3V/+njyrzsp966GQW5YxWBnTWU10twyK+4SrHuBCf31BiiwSVBHpViIqG+E/cV3m8g4EPcXsMjFOYWBA==" saltValue="rTBL77cl10o7ieFdDszREw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500-000000000000}">
      <formula1>0</formula1>
      <formula2>40000</formula2>
    </dataValidation>
    <dataValidation type="decimal" allowBlank="1" showInputMessage="1" showErrorMessage="1" sqref="C19:D33 E22:F33" xr:uid="{00000000-0002-0000-05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500-000002000000}">
      <formula1>43647</formula1>
      <formula2>44012</formula2>
    </dataValidation>
  </dataValidations>
  <hyperlinks>
    <hyperlink ref="A5" location="Summary!A28" display="SUMMARY" xr:uid="{00000000-0004-0000-05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5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267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Documentation!L10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eIuESFgeSQpbn2IUSci+YXWFL2tREh8WdRVVEVDecFbolmKsJumsyLqfyNytTK94R5aXGm26bY6dfERl0dpjbw==" saltValue="fDDLB4aF53AWPKl5fD947A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600-000000000000}">
      <formula1>0</formula1>
      <formula2>40000</formula2>
    </dataValidation>
    <dataValidation type="decimal" allowBlank="1" showInputMessage="1" showErrorMessage="1" sqref="C19:D33 E22:F33" xr:uid="{00000000-0002-0000-06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600-000002000000}">
      <formula1>43647</formula1>
      <formula2>44012</formula2>
    </dataValidation>
  </dataValidations>
  <hyperlinks>
    <hyperlink ref="A5" location="Summary!A28" display="SUMMARY" xr:uid="{00000000-0004-0000-06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6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268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Documentation!L11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eWB84UaSrjVFJVV8fkxKjjBnAUmwIX2P+zo5RmwSLjRn9bkaEMLkSo2RNF+/fqRBAWVi6TJ8rBIN/aUM4mu62Q==" saltValue="+Z5ZKjcQajN1ij1PB+FGUw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700-000000000000}">
      <formula1>0</formula1>
      <formula2>40000</formula2>
    </dataValidation>
    <dataValidation type="decimal" allowBlank="1" showInputMessage="1" showErrorMessage="1" sqref="C19:D33 E22:F33" xr:uid="{00000000-0002-0000-07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700-000002000000}">
      <formula1>43647</formula1>
      <formula2>44012</formula2>
    </dataValidation>
  </dataValidations>
  <hyperlinks>
    <hyperlink ref="A5" location="Summary!A28" display="SUMMARY" xr:uid="{00000000-0004-0000-07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700-000004000000}">
          <x14:formula1>
            <xm:f>DROPLIST!$B$2:$B$3</xm:f>
          </x14:formula1>
          <xm:sqref>E19:F21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AFAC8"/>
  </sheetPr>
  <dimension ref="A1:R39"/>
  <sheetViews>
    <sheetView zoomScaleNormal="100" workbookViewId="0">
      <selection activeCell="B8" sqref="B8"/>
    </sheetView>
  </sheetViews>
  <sheetFormatPr baseColWidth="10" defaultColWidth="9.1640625" defaultRowHeight="15"/>
  <cols>
    <col min="1" max="1" width="16.6640625" style="1" customWidth="1"/>
    <col min="2" max="2" width="32.6640625" style="1" customWidth="1"/>
    <col min="3" max="3" width="12.6640625" style="1" customWidth="1"/>
    <col min="4" max="5" width="8.6640625" style="1" customWidth="1"/>
    <col min="6" max="6" width="12.6640625" style="1" customWidth="1"/>
    <col min="7" max="8" width="9.1640625" style="1" hidden="1" customWidth="1"/>
    <col min="9" max="16384" width="9.1640625" style="1"/>
  </cols>
  <sheetData>
    <row r="1" spans="1:18" ht="39" customHeight="1">
      <c r="A1" s="343" t="str">
        <f>'E-1'!A1:C1</f>
        <v>2019-2020 E-COUNCIL ANNUAL BUDGET APPLICATION</v>
      </c>
      <c r="B1" s="343"/>
      <c r="C1" s="343"/>
      <c r="D1" s="44"/>
      <c r="E1" s="44"/>
      <c r="F1" s="44"/>
      <c r="I1" s="346" t="s">
        <v>48</v>
      </c>
      <c r="J1" s="346"/>
      <c r="K1" s="346"/>
      <c r="L1" s="346"/>
      <c r="M1" s="346"/>
      <c r="N1" s="346"/>
      <c r="O1" s="346"/>
      <c r="P1" s="346"/>
      <c r="Q1" s="346"/>
      <c r="R1" s="346"/>
    </row>
    <row r="2" spans="1:18" ht="15" customHeight="1">
      <c r="A2" s="344" t="str">
        <f>'E-1'!A2:C2</f>
        <v>Please Refer to Instructions Tab for Instructions</v>
      </c>
      <c r="B2" s="344"/>
      <c r="C2" s="344"/>
      <c r="D2" s="4"/>
      <c r="E2" s="4"/>
      <c r="F2" s="4"/>
      <c r="G2" s="2"/>
      <c r="H2" s="2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5" customHeight="1">
      <c r="A3" s="348" t="str">
        <f>'E-1'!A3:C3</f>
        <v>1) Please email this Annual Budget request to ENG-ECOUNCIL@USF.EDU</v>
      </c>
      <c r="B3" s="348"/>
      <c r="C3" s="348"/>
      <c r="D3" s="4"/>
      <c r="E3" s="4"/>
      <c r="F3" s="4"/>
      <c r="G3" s="2"/>
      <c r="H3" s="2"/>
      <c r="I3" s="347" t="s">
        <v>97</v>
      </c>
      <c r="J3" s="347"/>
      <c r="K3" s="347"/>
      <c r="L3" s="347"/>
      <c r="M3" s="347"/>
      <c r="N3" s="347"/>
      <c r="O3" s="347"/>
      <c r="P3" s="347"/>
      <c r="Q3" s="347"/>
      <c r="R3" s="347"/>
    </row>
    <row r="4" spans="1:18" ht="15" customHeight="1">
      <c r="A4" s="348" t="str">
        <f>'E-1'!A4:G4</f>
        <v>2) All applications must be typed and submitted as excel files (no pdf)</v>
      </c>
      <c r="B4" s="348"/>
      <c r="C4" s="348"/>
      <c r="D4" s="348"/>
      <c r="E4" s="348"/>
      <c r="F4" s="348"/>
      <c r="G4" s="348"/>
      <c r="H4" s="2"/>
      <c r="I4" s="347"/>
      <c r="J4" s="347"/>
      <c r="K4" s="347"/>
      <c r="L4" s="347"/>
      <c r="M4" s="347"/>
      <c r="N4" s="347"/>
      <c r="O4" s="347"/>
      <c r="P4" s="347"/>
      <c r="Q4" s="347"/>
      <c r="R4" s="347"/>
    </row>
    <row r="5" spans="1:18" ht="16">
      <c r="A5" s="184" t="s">
        <v>251</v>
      </c>
      <c r="B5" s="7"/>
      <c r="C5" s="7"/>
      <c r="D5" s="7"/>
      <c r="E5" s="7"/>
      <c r="F5" s="7"/>
      <c r="G5" s="5"/>
      <c r="H5" s="5"/>
      <c r="I5" s="5"/>
    </row>
    <row r="6" spans="1:18" ht="17" thickBot="1">
      <c r="A6" s="361" t="s">
        <v>269</v>
      </c>
      <c r="B6" s="362"/>
      <c r="C6" s="362"/>
      <c r="D6" s="362"/>
      <c r="E6" s="362"/>
      <c r="F6" s="363"/>
      <c r="G6" s="2"/>
      <c r="H6" s="2"/>
      <c r="I6" s="2"/>
    </row>
    <row r="7" spans="1:18" ht="16" thickTop="1">
      <c r="A7" s="113" t="s">
        <v>45</v>
      </c>
      <c r="B7" s="443"/>
      <c r="C7" s="444"/>
      <c r="D7" s="444"/>
      <c r="E7" s="444"/>
      <c r="F7" s="445"/>
      <c r="G7" s="2"/>
      <c r="H7" s="2"/>
      <c r="I7" s="2"/>
    </row>
    <row r="8" spans="1:18">
      <c r="A8" s="117" t="s">
        <v>46</v>
      </c>
      <c r="B8" s="31"/>
      <c r="C8" s="446" t="s">
        <v>252</v>
      </c>
      <c r="D8" s="447"/>
      <c r="E8" s="448"/>
      <c r="F8" s="28"/>
      <c r="G8" s="108">
        <f>Documentation!L12</f>
        <v>0</v>
      </c>
      <c r="H8" s="42">
        <f>MIN(1200,IF($G$8&lt;200,$G$8*4,($G$8-200)*2+800))</f>
        <v>0</v>
      </c>
      <c r="I8" s="13"/>
    </row>
    <row r="9" spans="1:18" ht="16" thickBot="1">
      <c r="A9" s="19" t="s">
        <v>195</v>
      </c>
      <c r="B9" s="52"/>
      <c r="C9" s="449" t="s">
        <v>196</v>
      </c>
      <c r="D9" s="450"/>
      <c r="E9" s="450"/>
      <c r="F9" s="121"/>
      <c r="G9" s="2"/>
      <c r="H9" s="2"/>
      <c r="I9" s="2"/>
    </row>
    <row r="10" spans="1:18" ht="16" thickTop="1">
      <c r="A10" s="431" t="s">
        <v>194</v>
      </c>
      <c r="B10" s="432"/>
      <c r="C10" s="432"/>
      <c r="D10" s="432"/>
      <c r="E10" s="432"/>
      <c r="F10" s="433"/>
      <c r="G10" s="2"/>
      <c r="I10" s="2"/>
    </row>
    <row r="11" spans="1:18">
      <c r="A11" s="434"/>
      <c r="B11" s="435"/>
      <c r="C11" s="435"/>
      <c r="D11" s="435"/>
      <c r="E11" s="435"/>
      <c r="F11" s="436"/>
      <c r="G11" s="2"/>
      <c r="H11" s="2"/>
      <c r="I11" s="2"/>
    </row>
    <row r="12" spans="1:18">
      <c r="A12" s="434"/>
      <c r="B12" s="435"/>
      <c r="C12" s="435"/>
      <c r="D12" s="435"/>
      <c r="E12" s="435"/>
      <c r="F12" s="436"/>
      <c r="G12" s="2"/>
      <c r="H12" s="2"/>
      <c r="I12" s="2"/>
    </row>
    <row r="13" spans="1:18" ht="16" thickBot="1">
      <c r="A13" s="437"/>
      <c r="B13" s="438"/>
      <c r="C13" s="438"/>
      <c r="D13" s="438"/>
      <c r="E13" s="438"/>
      <c r="F13" s="439"/>
      <c r="G13" s="2"/>
      <c r="H13" s="2"/>
      <c r="I13" s="2"/>
    </row>
    <row r="14" spans="1:18" ht="16" thickTop="1">
      <c r="A14" s="431" t="s">
        <v>193</v>
      </c>
      <c r="B14" s="432"/>
      <c r="C14" s="432"/>
      <c r="D14" s="432"/>
      <c r="E14" s="432"/>
      <c r="F14" s="433"/>
      <c r="G14" s="2"/>
      <c r="H14" s="2"/>
      <c r="I14" s="2"/>
    </row>
    <row r="15" spans="1:18">
      <c r="A15" s="434"/>
      <c r="B15" s="435"/>
      <c r="C15" s="435"/>
      <c r="D15" s="435"/>
      <c r="E15" s="435"/>
      <c r="F15" s="436"/>
      <c r="G15" s="2"/>
      <c r="H15" s="2"/>
      <c r="I15" s="2"/>
    </row>
    <row r="16" spans="1:18">
      <c r="A16" s="440"/>
      <c r="B16" s="441"/>
      <c r="C16" s="441"/>
      <c r="D16" s="441"/>
      <c r="E16" s="441"/>
      <c r="F16" s="442"/>
      <c r="G16" s="2"/>
      <c r="H16" s="2"/>
      <c r="I16" s="2"/>
    </row>
    <row r="17" spans="1:9" s="10" customFormat="1" ht="16" thickBot="1">
      <c r="A17" s="14"/>
      <c r="B17" s="15"/>
      <c r="C17" s="15"/>
      <c r="D17" s="15"/>
      <c r="E17" s="15"/>
      <c r="F17" s="16"/>
      <c r="G17" s="9"/>
      <c r="H17" s="9"/>
      <c r="I17" s="9"/>
    </row>
    <row r="18" spans="1:9" ht="16.5" customHeight="1" thickTop="1" thickBot="1">
      <c r="A18" s="451" t="s">
        <v>94</v>
      </c>
      <c r="B18" s="451"/>
      <c r="C18" s="454" t="s">
        <v>29</v>
      </c>
      <c r="D18" s="454"/>
      <c r="E18" s="454" t="s">
        <v>263</v>
      </c>
      <c r="F18" s="454"/>
    </row>
    <row r="19" spans="1:9" ht="16" thickTop="1">
      <c r="A19" s="452"/>
      <c r="B19" s="453"/>
      <c r="C19" s="459">
        <v>0</v>
      </c>
      <c r="D19" s="460"/>
      <c r="E19" s="457"/>
      <c r="F19" s="458"/>
      <c r="G19" s="1" t="b">
        <f>IF(E19="X",TRUE,FALSE)</f>
        <v>0</v>
      </c>
      <c r="H19" s="1">
        <f>IF(G19,C19,0)</f>
        <v>0</v>
      </c>
    </row>
    <row r="20" spans="1:9">
      <c r="A20" s="429"/>
      <c r="B20" s="430"/>
      <c r="C20" s="427">
        <v>0</v>
      </c>
      <c r="D20" s="428"/>
      <c r="E20" s="455"/>
      <c r="F20" s="456"/>
      <c r="G20" s="1" t="b">
        <f t="shared" ref="G20:G33" si="0">IF(E20="X",TRUE,FALSE)</f>
        <v>0</v>
      </c>
      <c r="H20" s="1">
        <f t="shared" ref="H20:H33" si="1">IF(G20,C20,0)</f>
        <v>0</v>
      </c>
    </row>
    <row r="21" spans="1:9">
      <c r="A21" s="429"/>
      <c r="B21" s="430"/>
      <c r="C21" s="427">
        <v>0</v>
      </c>
      <c r="D21" s="428"/>
      <c r="E21" s="455"/>
      <c r="F21" s="456"/>
      <c r="G21" s="1" t="b">
        <f t="shared" si="0"/>
        <v>0</v>
      </c>
      <c r="H21" s="1">
        <f t="shared" si="1"/>
        <v>0</v>
      </c>
    </row>
    <row r="22" spans="1:9">
      <c r="A22" s="425"/>
      <c r="B22" s="426"/>
      <c r="C22" s="421">
        <v>0</v>
      </c>
      <c r="D22" s="422"/>
      <c r="E22" s="423">
        <v>0</v>
      </c>
      <c r="F22" s="424"/>
      <c r="G22" s="1" t="b">
        <f t="shared" si="0"/>
        <v>0</v>
      </c>
      <c r="H22" s="1">
        <f t="shared" si="1"/>
        <v>0</v>
      </c>
    </row>
    <row r="23" spans="1:9">
      <c r="A23" s="425"/>
      <c r="B23" s="426"/>
      <c r="C23" s="421">
        <v>0</v>
      </c>
      <c r="D23" s="422"/>
      <c r="E23" s="423">
        <v>0</v>
      </c>
      <c r="F23" s="424"/>
      <c r="G23" s="1" t="b">
        <f t="shared" si="0"/>
        <v>0</v>
      </c>
      <c r="H23" s="1">
        <f t="shared" si="1"/>
        <v>0</v>
      </c>
    </row>
    <row r="24" spans="1:9">
      <c r="A24" s="425"/>
      <c r="B24" s="426"/>
      <c r="C24" s="421">
        <v>0</v>
      </c>
      <c r="D24" s="422"/>
      <c r="E24" s="423">
        <v>0</v>
      </c>
      <c r="F24" s="424"/>
      <c r="G24" s="1" t="b">
        <f t="shared" si="0"/>
        <v>0</v>
      </c>
      <c r="H24" s="1">
        <f t="shared" si="1"/>
        <v>0</v>
      </c>
    </row>
    <row r="25" spans="1:9">
      <c r="A25" s="425"/>
      <c r="B25" s="426"/>
      <c r="C25" s="421">
        <v>0</v>
      </c>
      <c r="D25" s="422"/>
      <c r="E25" s="423">
        <v>0</v>
      </c>
      <c r="F25" s="424"/>
      <c r="G25" s="1" t="b">
        <f t="shared" si="0"/>
        <v>0</v>
      </c>
      <c r="H25" s="1">
        <f t="shared" si="1"/>
        <v>0</v>
      </c>
    </row>
    <row r="26" spans="1:9">
      <c r="A26" s="425"/>
      <c r="B26" s="426"/>
      <c r="C26" s="421">
        <v>0</v>
      </c>
      <c r="D26" s="422"/>
      <c r="E26" s="423">
        <v>0</v>
      </c>
      <c r="F26" s="424"/>
      <c r="G26" s="1" t="b">
        <f t="shared" si="0"/>
        <v>0</v>
      </c>
      <c r="H26" s="1">
        <f t="shared" si="1"/>
        <v>0</v>
      </c>
    </row>
    <row r="27" spans="1:9">
      <c r="A27" s="425"/>
      <c r="B27" s="426"/>
      <c r="C27" s="421">
        <v>0</v>
      </c>
      <c r="D27" s="422"/>
      <c r="E27" s="423">
        <v>0</v>
      </c>
      <c r="F27" s="424"/>
      <c r="G27" s="1" t="b">
        <f t="shared" si="0"/>
        <v>0</v>
      </c>
      <c r="H27" s="1">
        <f t="shared" si="1"/>
        <v>0</v>
      </c>
    </row>
    <row r="28" spans="1:9">
      <c r="A28" s="425"/>
      <c r="B28" s="426"/>
      <c r="C28" s="421">
        <v>0</v>
      </c>
      <c r="D28" s="422"/>
      <c r="E28" s="423">
        <v>0</v>
      </c>
      <c r="F28" s="424"/>
      <c r="G28" s="1" t="b">
        <f t="shared" si="0"/>
        <v>0</v>
      </c>
      <c r="H28" s="1">
        <f t="shared" si="1"/>
        <v>0</v>
      </c>
    </row>
    <row r="29" spans="1:9">
      <c r="A29" s="425"/>
      <c r="B29" s="426"/>
      <c r="C29" s="421">
        <v>0</v>
      </c>
      <c r="D29" s="422"/>
      <c r="E29" s="423">
        <v>0</v>
      </c>
      <c r="F29" s="424"/>
      <c r="G29" s="1" t="b">
        <f t="shared" si="0"/>
        <v>0</v>
      </c>
      <c r="H29" s="1">
        <f t="shared" si="1"/>
        <v>0</v>
      </c>
    </row>
    <row r="30" spans="1:9">
      <c r="A30" s="425"/>
      <c r="B30" s="426"/>
      <c r="C30" s="421">
        <v>0</v>
      </c>
      <c r="D30" s="422"/>
      <c r="E30" s="423">
        <v>0</v>
      </c>
      <c r="F30" s="424"/>
      <c r="G30" s="1" t="b">
        <f t="shared" si="0"/>
        <v>0</v>
      </c>
      <c r="H30" s="1">
        <f t="shared" si="1"/>
        <v>0</v>
      </c>
    </row>
    <row r="31" spans="1:9">
      <c r="A31" s="425"/>
      <c r="B31" s="426"/>
      <c r="C31" s="421">
        <v>0</v>
      </c>
      <c r="D31" s="422"/>
      <c r="E31" s="423">
        <v>0</v>
      </c>
      <c r="F31" s="424"/>
      <c r="G31" s="1" t="b">
        <f t="shared" si="0"/>
        <v>0</v>
      </c>
      <c r="H31" s="1">
        <f t="shared" si="1"/>
        <v>0</v>
      </c>
    </row>
    <row r="32" spans="1:9">
      <c r="A32" s="425"/>
      <c r="B32" s="426"/>
      <c r="C32" s="421">
        <v>0</v>
      </c>
      <c r="D32" s="422"/>
      <c r="E32" s="423">
        <v>0</v>
      </c>
      <c r="F32" s="424"/>
      <c r="G32" s="1" t="b">
        <f t="shared" si="0"/>
        <v>0</v>
      </c>
      <c r="H32" s="1">
        <f t="shared" si="1"/>
        <v>0</v>
      </c>
    </row>
    <row r="33" spans="1:9">
      <c r="A33" s="425"/>
      <c r="B33" s="426"/>
      <c r="C33" s="421">
        <v>0</v>
      </c>
      <c r="D33" s="422"/>
      <c r="E33" s="423">
        <v>0</v>
      </c>
      <c r="F33" s="424"/>
      <c r="G33" s="1" t="b">
        <f t="shared" si="0"/>
        <v>0</v>
      </c>
      <c r="H33" s="1">
        <f t="shared" si="1"/>
        <v>0</v>
      </c>
    </row>
    <row r="34" spans="1:9">
      <c r="A34" s="470" t="s">
        <v>4</v>
      </c>
      <c r="B34" s="471"/>
      <c r="C34" s="472">
        <f>SUM(C19:D33)</f>
        <v>0</v>
      </c>
      <c r="D34" s="473"/>
      <c r="E34" s="472">
        <f>(IF(F9="NO","Ineligible",MIN(H8,SUM(H19:H21))+SUM(E22:F33)))</f>
        <v>0</v>
      </c>
      <c r="F34" s="473"/>
    </row>
    <row r="35" spans="1:9">
      <c r="A35" s="11"/>
      <c r="B35" s="4"/>
      <c r="C35" s="4"/>
      <c r="D35" s="4"/>
      <c r="E35" s="4"/>
      <c r="F35" s="6"/>
    </row>
    <row r="36" spans="1:9">
      <c r="A36" s="115" t="s">
        <v>5</v>
      </c>
      <c r="B36" s="116"/>
      <c r="C36" s="116"/>
      <c r="D36" s="116"/>
      <c r="E36" s="116"/>
      <c r="F36" s="46"/>
      <c r="G36" s="2"/>
      <c r="H36" s="2"/>
      <c r="I36" s="2"/>
    </row>
    <row r="37" spans="1:9" ht="14.25" customHeight="1">
      <c r="A37" s="461" t="str">
        <f>IF($E$34="Ineligible", "Event not eligible for A&amp;S Funding",IF($E$34&gt;0,IF($E$34=$H$8,"Approved up to the cap for this event, based on the expected student attendance.","Approved based on the request and based on SG Standards for this fiscal year."),""))</f>
        <v/>
      </c>
      <c r="B37" s="462"/>
      <c r="C37" s="462"/>
      <c r="D37" s="462"/>
      <c r="E37" s="462"/>
      <c r="F37" s="463"/>
      <c r="G37" s="2"/>
      <c r="H37" s="2"/>
      <c r="I37" s="2"/>
    </row>
    <row r="38" spans="1:9">
      <c r="A38" s="464"/>
      <c r="B38" s="465"/>
      <c r="C38" s="465"/>
      <c r="D38" s="465"/>
      <c r="E38" s="465"/>
      <c r="F38" s="466"/>
      <c r="G38" s="2"/>
      <c r="H38" s="2"/>
      <c r="I38" s="2"/>
    </row>
    <row r="39" spans="1:9">
      <c r="A39" s="467"/>
      <c r="B39" s="468"/>
      <c r="C39" s="468"/>
      <c r="D39" s="468"/>
      <c r="E39" s="468"/>
      <c r="F39" s="469"/>
      <c r="G39" s="2"/>
      <c r="H39" s="2"/>
      <c r="I39" s="2"/>
    </row>
  </sheetData>
  <sheetProtection algorithmName="SHA-512" hashValue="xG81L5QI1zuUVkAhqFA57T42Vvn7uEYJ33kigKTlK2AVlDdiFb/jVQYsMMyK8HwOYEBXW6IymagStPG/zgXCgQ==" saltValue="RKI3zTsIjxhajk3ovWVVVg==" spinCount="100000" sheet="1" selectLockedCells="1"/>
  <mergeCells count="67">
    <mergeCell ref="A37:F37"/>
    <mergeCell ref="A38:F39"/>
    <mergeCell ref="A34:B34"/>
    <mergeCell ref="C34:D34"/>
    <mergeCell ref="E34:F34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C27:D27"/>
    <mergeCell ref="E27:F27"/>
    <mergeCell ref="A24:B24"/>
    <mergeCell ref="C24:D24"/>
    <mergeCell ref="E24:F24"/>
    <mergeCell ref="A25:B25"/>
    <mergeCell ref="C25:D25"/>
    <mergeCell ref="E25:F25"/>
    <mergeCell ref="A18:B18"/>
    <mergeCell ref="C18:D18"/>
    <mergeCell ref="A26:B26"/>
    <mergeCell ref="C26:D26"/>
    <mergeCell ref="E26:F26"/>
    <mergeCell ref="A23:B23"/>
    <mergeCell ref="C23:D23"/>
    <mergeCell ref="E23:F23"/>
    <mergeCell ref="E18:F18"/>
    <mergeCell ref="A19:B19"/>
    <mergeCell ref="C19:D19"/>
    <mergeCell ref="E19:F19"/>
    <mergeCell ref="A11:F13"/>
    <mergeCell ref="A14:F14"/>
    <mergeCell ref="A15:F16"/>
    <mergeCell ref="A6:F6"/>
    <mergeCell ref="B7:F7"/>
    <mergeCell ref="C8:E8"/>
    <mergeCell ref="C9:E9"/>
    <mergeCell ref="A10:F10"/>
    <mergeCell ref="A1:C1"/>
    <mergeCell ref="A2:C2"/>
    <mergeCell ref="A3:C3"/>
    <mergeCell ref="I1:R2"/>
    <mergeCell ref="I3:R4"/>
    <mergeCell ref="A4:G4"/>
    <mergeCell ref="A29:B29"/>
    <mergeCell ref="C29:D29"/>
    <mergeCell ref="E29:F2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8:B28"/>
    <mergeCell ref="C28:D28"/>
    <mergeCell ref="E28:F28"/>
    <mergeCell ref="A27:B27"/>
  </mergeCells>
  <dataValidations count="3">
    <dataValidation type="whole" allowBlank="1" showInputMessage="1" showErrorMessage="1" errorTitle="Invalid Entry" error="Please enter a whole number in this cell." promptTitle="Attendance Documentation" prompt="If you are requesting for more than 100 attendees, go to the &quot;Documentation&quot; tab and follow the instructions there." sqref="F8" xr:uid="{00000000-0002-0000-0800-000000000000}">
      <formula1>0</formula1>
      <formula2>40000</formula2>
    </dataValidation>
    <dataValidation type="decimal" allowBlank="1" showInputMessage="1" showErrorMessage="1" sqref="C19:D33 E22:F33" xr:uid="{00000000-0002-0000-0800-000001000000}">
      <formula1>0</formula1>
      <formula2>100000</formula2>
    </dataValidation>
    <dataValidation type="date" allowBlank="1" showErrorMessage="1" errorTitle="Invalid Date" error="Please enter a date between July 1st, 2019 and June 30, 2020." sqref="B8" xr:uid="{00000000-0002-0000-0800-000002000000}">
      <formula1>43647</formula1>
      <formula2>44012</formula2>
    </dataValidation>
  </dataValidations>
  <hyperlinks>
    <hyperlink ref="A5" location="Summary!A28" display="SUMMARY" xr:uid="{00000000-0004-0000-0800-000000000000}"/>
  </hyperlinks>
  <printOptions horizontalCentered="1"/>
  <pageMargins left="0.4" right="0.4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3000000}">
          <x14:formula1>
            <xm:f>DROPLIST!$A$2:$A$3</xm:f>
          </x14:formula1>
          <xm:sqref>F9</xm:sqref>
        </x14:dataValidation>
        <x14:dataValidation type="list" allowBlank="1" showInputMessage="1" showErrorMessage="1" errorTitle="Invalid Entry" error="Please input X (for approval) or O (for dissapproval)" promptTitle="Committee Use Only" prompt="Please input X (for eligible) or O (for ineligible)" xr:uid="{00000000-0002-0000-0800-000004000000}">
          <x14:formula1>
            <xm:f>DROPLIST!$B$2:$B$3</xm:f>
          </x14:formula1>
          <xm:sqref>E19:F21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Instructions - READ FIRST</vt:lpstr>
      <vt:lpstr>Standards</vt:lpstr>
      <vt:lpstr>Summary</vt:lpstr>
      <vt:lpstr>E-1</vt:lpstr>
      <vt:lpstr>E-2</vt:lpstr>
      <vt:lpstr>E-3</vt:lpstr>
      <vt:lpstr>E-4</vt:lpstr>
      <vt:lpstr>E-5</vt:lpstr>
      <vt:lpstr>E-6</vt:lpstr>
      <vt:lpstr>E-7</vt:lpstr>
      <vt:lpstr>E-8</vt:lpstr>
      <vt:lpstr>E-9</vt:lpstr>
      <vt:lpstr>E-10</vt:lpstr>
      <vt:lpstr>Recurring</vt:lpstr>
      <vt:lpstr>Other</vt:lpstr>
      <vt:lpstr>Documentation</vt:lpstr>
      <vt:lpstr>DROPLIST</vt:lpstr>
      <vt:lpstr>Documentation!Print_Area</vt:lpstr>
      <vt:lpstr>'E-1'!Print_Area</vt:lpstr>
      <vt:lpstr>'E-10'!Print_Area</vt:lpstr>
      <vt:lpstr>'E-2'!Print_Area</vt:lpstr>
      <vt:lpstr>'E-3'!Print_Area</vt:lpstr>
      <vt:lpstr>'E-4'!Print_Area</vt:lpstr>
      <vt:lpstr>'E-5'!Print_Area</vt:lpstr>
      <vt:lpstr>'E-6'!Print_Area</vt:lpstr>
      <vt:lpstr>'E-7'!Print_Area</vt:lpstr>
      <vt:lpstr>'E-8'!Print_Area</vt:lpstr>
      <vt:lpstr>'E-9'!Print_Area</vt:lpstr>
      <vt:lpstr>'Instructions - READ FIRST'!Print_Area</vt:lpstr>
      <vt:lpstr>Other!Print_Area</vt:lpstr>
      <vt:lpstr>Recurring!Print_Area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2018-06-05T16:11:23Z</dcterms:created>
  <dcterms:modified xsi:type="dcterms:W3CDTF">2018-10-25T18:45:01Z</dcterms:modified>
</cp:coreProperties>
</file>