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C:\Users\spenc\Box\MC-Tampa CAFC\1st CAFC, FY 2022\03. Forms &amp; Templates\Student Org Forms\"/>
    </mc:Choice>
  </mc:AlternateContent>
  <xr:revisionPtr revIDLastSave="0" documentId="13_ncr:1_{33927C6B-ABA7-4200-86D0-6075ADB968FC}" xr6:coauthVersionLast="46" xr6:coauthVersionMax="46" xr10:uidLastSave="{00000000-0000-0000-0000-000000000000}"/>
  <bookViews>
    <workbookView xWindow="-120" yWindow="-120" windowWidth="38640" windowHeight="21840" tabRatio="768" activeTab="15" xr2:uid="{00000000-000D-0000-FFFF-FFFF00000000}"/>
  </bookViews>
  <sheets>
    <sheet name="Instructions - READ FIRST" sheetId="46" r:id="rId1"/>
    <sheet name="SG Standards" sheetId="47" r:id="rId2"/>
    <sheet name="Summary" sheetId="2" r:id="rId3"/>
    <sheet name="E-1" sheetId="4" r:id="rId4"/>
    <sheet name="E-2" sheetId="44" r:id="rId5"/>
    <sheet name="E-3" sheetId="28" r:id="rId6"/>
    <sheet name="E-4" sheetId="29" r:id="rId7"/>
    <sheet name="E-5" sheetId="30" r:id="rId8"/>
    <sheet name="E-6" sheetId="31" r:id="rId9"/>
    <sheet name="E-7" sheetId="32" r:id="rId10"/>
    <sheet name="E-8" sheetId="33" r:id="rId11"/>
    <sheet name="E-9" sheetId="34" r:id="rId12"/>
    <sheet name="E-10" sheetId="35" r:id="rId13"/>
    <sheet name="Recurring" sheetId="45" r:id="rId14"/>
    <sheet name="Other" sheetId="36" r:id="rId15"/>
    <sheet name="Documentation" sheetId="41" r:id="rId16"/>
    <sheet name="DROPLIST" sheetId="39" state="hidden" r:id="rId17"/>
  </sheets>
  <definedNames>
    <definedName name="_xlnm.Print_Area" localSheetId="15">Documentation!$A$1:$F$37</definedName>
    <definedName name="_xlnm.Print_Area" localSheetId="3">'E-1'!$A$1:$F$36</definedName>
    <definedName name="_xlnm.Print_Area" localSheetId="12">'E-10'!$A$1:$F$36</definedName>
    <definedName name="_xlnm.Print_Area" localSheetId="4">'E-2'!$A$1:$F$36</definedName>
    <definedName name="_xlnm.Print_Area" localSheetId="5">'E-3'!$A$1:$F$36</definedName>
    <definedName name="_xlnm.Print_Area" localSheetId="6">'E-4'!$A$1:$F$36</definedName>
    <definedName name="_xlnm.Print_Area" localSheetId="7">'E-5'!$A$1:$F$36</definedName>
    <definedName name="_xlnm.Print_Area" localSheetId="8">'E-6'!$A$1:$F$36</definedName>
    <definedName name="_xlnm.Print_Area" localSheetId="9">'E-7'!$A$1:$F$36</definedName>
    <definedName name="_xlnm.Print_Area" localSheetId="10">'E-8'!$A$1:$F$36</definedName>
    <definedName name="_xlnm.Print_Area" localSheetId="11">'E-9'!$A$1:$F$36</definedName>
    <definedName name="_xlnm.Print_Area" localSheetId="0">'Instructions - READ FIRST'!$A$1:$E$60</definedName>
    <definedName name="_xlnm.Print_Area" localSheetId="14">Other!$A$1:$E$87</definedName>
    <definedName name="_xlnm.Print_Area" localSheetId="13">Recurring!$A$1:$F$43</definedName>
    <definedName name="_xlnm.Print_Area" localSheetId="1">'SG Standards'!$A$1:$G$32</definedName>
    <definedName name="_xlnm.Print_Area" localSheetId="2">Summary!$A$1:$J$35</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45" l="1"/>
  <c r="F32" i="45"/>
  <c r="F30" i="45"/>
  <c r="F29" i="45"/>
  <c r="F28" i="45"/>
  <c r="F26" i="45"/>
  <c r="F25" i="45"/>
  <c r="F24" i="45"/>
  <c r="F23" i="45"/>
  <c r="F22" i="45"/>
  <c r="F21" i="45"/>
  <c r="F20" i="45"/>
  <c r="F19" i="45"/>
  <c r="F18" i="45"/>
  <c r="G30" i="35"/>
  <c r="H30" i="35"/>
  <c r="G29" i="35"/>
  <c r="H29" i="35"/>
  <c r="G28" i="35"/>
  <c r="H28" i="35"/>
  <c r="G27" i="35"/>
  <c r="H27" i="35"/>
  <c r="G26" i="35"/>
  <c r="H26" i="35"/>
  <c r="G24" i="35"/>
  <c r="H24" i="35"/>
  <c r="G23" i="35"/>
  <c r="H23" i="35"/>
  <c r="G22" i="35"/>
  <c r="H22" i="35"/>
  <c r="G21" i="35"/>
  <c r="H21" i="35"/>
  <c r="G20" i="35"/>
  <c r="H20" i="35"/>
  <c r="G19" i="35"/>
  <c r="H19" i="35"/>
  <c r="G18" i="35"/>
  <c r="H18" i="35"/>
  <c r="G17" i="35"/>
  <c r="H17" i="35"/>
  <c r="G16" i="35"/>
  <c r="H16" i="35"/>
  <c r="G30" i="34"/>
  <c r="H30" i="34"/>
  <c r="G29" i="34"/>
  <c r="H29" i="34"/>
  <c r="G28" i="34"/>
  <c r="H28" i="34"/>
  <c r="G27" i="34"/>
  <c r="H27" i="34"/>
  <c r="G26" i="34"/>
  <c r="H26" i="34"/>
  <c r="G24" i="34"/>
  <c r="H24" i="34"/>
  <c r="G23" i="34"/>
  <c r="H23" i="34"/>
  <c r="G22" i="34"/>
  <c r="H22" i="34"/>
  <c r="G21" i="34"/>
  <c r="H21" i="34"/>
  <c r="G20" i="34"/>
  <c r="H20" i="34"/>
  <c r="G19" i="34"/>
  <c r="H19" i="34"/>
  <c r="G18" i="34"/>
  <c r="H18" i="34"/>
  <c r="G17" i="34"/>
  <c r="H17" i="34"/>
  <c r="G16" i="34"/>
  <c r="H16" i="34"/>
  <c r="G30" i="33"/>
  <c r="H30" i="33"/>
  <c r="G29" i="33"/>
  <c r="H29" i="33"/>
  <c r="G28" i="33"/>
  <c r="H28" i="33"/>
  <c r="G27" i="33"/>
  <c r="H27" i="33"/>
  <c r="G26" i="33"/>
  <c r="H26" i="33"/>
  <c r="G24" i="33"/>
  <c r="H24" i="33"/>
  <c r="G23" i="33"/>
  <c r="H23" i="33"/>
  <c r="G22" i="33"/>
  <c r="H22" i="33"/>
  <c r="G21" i="33"/>
  <c r="H21" i="33"/>
  <c r="G20" i="33"/>
  <c r="H20" i="33"/>
  <c r="G19" i="33"/>
  <c r="H19" i="33"/>
  <c r="G18" i="33"/>
  <c r="H18" i="33"/>
  <c r="G17" i="33"/>
  <c r="H17" i="33"/>
  <c r="G16" i="33"/>
  <c r="H16" i="33"/>
  <c r="G30" i="32"/>
  <c r="H30" i="32"/>
  <c r="G29" i="32"/>
  <c r="H29" i="32"/>
  <c r="G28" i="32"/>
  <c r="H28" i="32"/>
  <c r="G27" i="32"/>
  <c r="H27" i="32"/>
  <c r="G26" i="32"/>
  <c r="H26" i="32"/>
  <c r="G24" i="32"/>
  <c r="H24" i="32"/>
  <c r="G23" i="32"/>
  <c r="H23" i="32"/>
  <c r="G22" i="32"/>
  <c r="H22" i="32"/>
  <c r="G21" i="32"/>
  <c r="H21" i="32"/>
  <c r="G20" i="32"/>
  <c r="H20" i="32"/>
  <c r="G19" i="32"/>
  <c r="H19" i="32"/>
  <c r="G18" i="32"/>
  <c r="H18" i="32"/>
  <c r="G17" i="32"/>
  <c r="H17" i="32"/>
  <c r="G16" i="32"/>
  <c r="H16" i="32"/>
  <c r="G30" i="31"/>
  <c r="H30" i="31"/>
  <c r="G29" i="31"/>
  <c r="H29" i="31"/>
  <c r="G28" i="31"/>
  <c r="H28" i="31"/>
  <c r="G27" i="31"/>
  <c r="H27" i="31"/>
  <c r="G26" i="31"/>
  <c r="H26" i="31"/>
  <c r="G24" i="31"/>
  <c r="H24" i="31"/>
  <c r="G23" i="31"/>
  <c r="H23" i="31"/>
  <c r="G22" i="31"/>
  <c r="H22" i="31"/>
  <c r="G21" i="31"/>
  <c r="H21" i="31"/>
  <c r="G20" i="31"/>
  <c r="H20" i="31"/>
  <c r="G19" i="31"/>
  <c r="H19" i="31"/>
  <c r="G18" i="31"/>
  <c r="H18" i="31"/>
  <c r="G17" i="31"/>
  <c r="H17" i="31"/>
  <c r="G16" i="31"/>
  <c r="H16" i="31"/>
  <c r="G30" i="30"/>
  <c r="H30" i="30"/>
  <c r="G29" i="30"/>
  <c r="H29" i="30"/>
  <c r="G28" i="30"/>
  <c r="H28" i="30"/>
  <c r="G27" i="30"/>
  <c r="H27" i="30"/>
  <c r="G26" i="30"/>
  <c r="H26" i="30"/>
  <c r="G24" i="30"/>
  <c r="H24" i="30"/>
  <c r="G23" i="30"/>
  <c r="H23" i="30"/>
  <c r="G22" i="30"/>
  <c r="H22" i="30"/>
  <c r="G21" i="30"/>
  <c r="H21" i="30"/>
  <c r="G20" i="30"/>
  <c r="H20" i="30"/>
  <c r="G19" i="30"/>
  <c r="H19" i="30"/>
  <c r="G18" i="30"/>
  <c r="H18" i="30"/>
  <c r="G17" i="30"/>
  <c r="H17" i="30"/>
  <c r="G16" i="30"/>
  <c r="H16" i="30"/>
  <c r="G30" i="29"/>
  <c r="H30" i="29"/>
  <c r="G29" i="29"/>
  <c r="H29" i="29"/>
  <c r="G28" i="29"/>
  <c r="H28" i="29"/>
  <c r="G27" i="29"/>
  <c r="H27" i="29"/>
  <c r="G26" i="29"/>
  <c r="H26" i="29"/>
  <c r="G24" i="29"/>
  <c r="H24" i="29"/>
  <c r="G23" i="29"/>
  <c r="H23" i="29"/>
  <c r="G22" i="29"/>
  <c r="H22" i="29"/>
  <c r="G21" i="29"/>
  <c r="H21" i="29"/>
  <c r="G20" i="29"/>
  <c r="H20" i="29"/>
  <c r="G19" i="29"/>
  <c r="H19" i="29"/>
  <c r="G18" i="29"/>
  <c r="H18" i="29"/>
  <c r="G17" i="29"/>
  <c r="H17" i="29"/>
  <c r="G16" i="29"/>
  <c r="H16" i="29"/>
  <c r="G30" i="28"/>
  <c r="H30" i="28"/>
  <c r="G29" i="28"/>
  <c r="H29" i="28"/>
  <c r="G28" i="28"/>
  <c r="H28" i="28"/>
  <c r="G27" i="28"/>
  <c r="H27" i="28"/>
  <c r="G26" i="28"/>
  <c r="H26" i="28"/>
  <c r="G24" i="28"/>
  <c r="H24" i="28"/>
  <c r="G23" i="28"/>
  <c r="H23" i="28"/>
  <c r="G22" i="28"/>
  <c r="H22" i="28"/>
  <c r="G21" i="28"/>
  <c r="H21" i="28"/>
  <c r="G20" i="28"/>
  <c r="H20" i="28"/>
  <c r="G19" i="28"/>
  <c r="H19" i="28"/>
  <c r="G18" i="28"/>
  <c r="H18" i="28"/>
  <c r="G17" i="28"/>
  <c r="H17" i="28"/>
  <c r="G16" i="28"/>
  <c r="H16" i="28"/>
  <c r="G30" i="44"/>
  <c r="H30" i="44"/>
  <c r="G29" i="44"/>
  <c r="H29" i="44"/>
  <c r="G28" i="44"/>
  <c r="H28" i="44"/>
  <c r="G27" i="44"/>
  <c r="H27" i="44"/>
  <c r="G26" i="44"/>
  <c r="H26" i="44"/>
  <c r="G24" i="44"/>
  <c r="H24" i="44"/>
  <c r="G23" i="44"/>
  <c r="H23" i="44"/>
  <c r="G22" i="44"/>
  <c r="H22" i="44"/>
  <c r="G21" i="44"/>
  <c r="H21" i="44"/>
  <c r="G20" i="44"/>
  <c r="H20" i="44"/>
  <c r="G19" i="44"/>
  <c r="H19" i="44"/>
  <c r="G18" i="44"/>
  <c r="H18" i="44"/>
  <c r="G17" i="44"/>
  <c r="H17" i="44"/>
  <c r="G16" i="44"/>
  <c r="H16" i="44"/>
  <c r="G17" i="4"/>
  <c r="G18" i="4"/>
  <c r="G19" i="4"/>
  <c r="G20" i="4"/>
  <c r="G21" i="4"/>
  <c r="G22" i="4"/>
  <c r="G23" i="4"/>
  <c r="G24" i="4"/>
  <c r="G26" i="4"/>
  <c r="G27" i="4"/>
  <c r="G28" i="4"/>
  <c r="G29" i="4"/>
  <c r="G30" i="4"/>
  <c r="G16" i="4"/>
  <c r="F23" i="36"/>
  <c r="E23" i="36"/>
  <c r="E83" i="36"/>
  <c r="G83" i="36"/>
  <c r="F59" i="36"/>
  <c r="F83" i="36"/>
  <c r="F24" i="36"/>
  <c r="C31" i="44"/>
  <c r="A1" i="34"/>
  <c r="A2" i="34"/>
  <c r="C31" i="34"/>
  <c r="B26" i="2"/>
  <c r="A2" i="36"/>
  <c r="A2" i="45"/>
  <c r="A1" i="45"/>
  <c r="A2" i="35"/>
  <c r="A1" i="35"/>
  <c r="A2" i="33"/>
  <c r="A1" i="33"/>
  <c r="A2" i="32"/>
  <c r="A1" i="32"/>
  <c r="A2" i="31"/>
  <c r="A1" i="31"/>
  <c r="A2" i="30"/>
  <c r="A1" i="30"/>
  <c r="A2" i="29"/>
  <c r="A1" i="29"/>
  <c r="A2" i="28"/>
  <c r="A1" i="28"/>
  <c r="A2" i="44"/>
  <c r="A1" i="44"/>
  <c r="A2" i="41"/>
  <c r="A1" i="41"/>
  <c r="A1" i="36"/>
  <c r="A2" i="4"/>
  <c r="A1" i="4"/>
  <c r="H15" i="41"/>
  <c r="B33" i="45"/>
  <c r="K9" i="36"/>
  <c r="G23" i="36"/>
  <c r="D24" i="36"/>
  <c r="J9" i="36"/>
  <c r="J10" i="36"/>
  <c r="F35" i="36"/>
  <c r="K10" i="36"/>
  <c r="E35" i="36"/>
  <c r="G10" i="36"/>
  <c r="G35" i="36"/>
  <c r="D36" i="36"/>
  <c r="J11" i="36"/>
  <c r="F47" i="36"/>
  <c r="K11" i="36"/>
  <c r="E47" i="36"/>
  <c r="G47" i="36"/>
  <c r="D48" i="36"/>
  <c r="J12" i="36"/>
  <c r="K12" i="36"/>
  <c r="E59" i="36"/>
  <c r="G59" i="36"/>
  <c r="D60" i="36"/>
  <c r="J13" i="36"/>
  <c r="F71" i="36"/>
  <c r="K13" i="36"/>
  <c r="E71" i="36"/>
  <c r="F72" i="36"/>
  <c r="G71" i="36"/>
  <c r="D72" i="36"/>
  <c r="J14" i="36"/>
  <c r="D84" i="36"/>
  <c r="A14" i="36"/>
  <c r="C14" i="36"/>
  <c r="C13" i="36"/>
  <c r="C12" i="36"/>
  <c r="A13" i="36"/>
  <c r="C32" i="45"/>
  <c r="C31" i="45"/>
  <c r="C30" i="45"/>
  <c r="C29" i="45"/>
  <c r="C28" i="45"/>
  <c r="C26" i="45"/>
  <c r="C25" i="45"/>
  <c r="C24" i="45"/>
  <c r="C23" i="45"/>
  <c r="C22" i="45"/>
  <c r="C21" i="45"/>
  <c r="C20" i="45"/>
  <c r="C19" i="45"/>
  <c r="C18" i="45"/>
  <c r="H7" i="41"/>
  <c r="H8" i="41"/>
  <c r="H9" i="41"/>
  <c r="H10" i="41"/>
  <c r="H11" i="41"/>
  <c r="H12" i="41"/>
  <c r="H13" i="41"/>
  <c r="H14" i="41"/>
  <c r="H16" i="41"/>
  <c r="G16" i="41"/>
  <c r="I16" i="41"/>
  <c r="J16" i="41"/>
  <c r="K16" i="41"/>
  <c r="G15" i="41"/>
  <c r="I15" i="41"/>
  <c r="J15" i="41"/>
  <c r="K15" i="41"/>
  <c r="G14" i="41"/>
  <c r="I14" i="41"/>
  <c r="J14" i="41"/>
  <c r="K14" i="41"/>
  <c r="G13" i="41"/>
  <c r="I13" i="41"/>
  <c r="J13" i="41"/>
  <c r="K13" i="41"/>
  <c r="G12" i="41"/>
  <c r="I12" i="41"/>
  <c r="J12" i="41"/>
  <c r="K12" i="41"/>
  <c r="G11" i="41"/>
  <c r="I11" i="41"/>
  <c r="J11" i="41"/>
  <c r="K11" i="41"/>
  <c r="G10" i="41"/>
  <c r="I10" i="41"/>
  <c r="J10" i="41"/>
  <c r="K10" i="41"/>
  <c r="G9" i="41"/>
  <c r="I9" i="41"/>
  <c r="J9" i="41"/>
  <c r="K9" i="41"/>
  <c r="G8" i="41"/>
  <c r="I8" i="41"/>
  <c r="G7" i="41"/>
  <c r="I7" i="41"/>
  <c r="G10" i="45"/>
  <c r="F10" i="45"/>
  <c r="C31" i="35"/>
  <c r="G30" i="2"/>
  <c r="G29" i="2"/>
  <c r="C31" i="33"/>
  <c r="G28" i="2"/>
  <c r="C31" i="32"/>
  <c r="G27" i="2"/>
  <c r="C31" i="31"/>
  <c r="G26" i="2"/>
  <c r="C31" i="30"/>
  <c r="G25" i="2"/>
  <c r="C31" i="29"/>
  <c r="G24" i="2"/>
  <c r="C31" i="28"/>
  <c r="G23" i="2"/>
  <c r="G22" i="2"/>
  <c r="B31" i="2"/>
  <c r="G31" i="45"/>
  <c r="G30" i="45"/>
  <c r="G29" i="45"/>
  <c r="G28" i="45"/>
  <c r="G26" i="45"/>
  <c r="G25" i="45"/>
  <c r="G24" i="45"/>
  <c r="G23" i="45"/>
  <c r="G22" i="45"/>
  <c r="G21" i="45"/>
  <c r="G20" i="45"/>
  <c r="G19" i="45"/>
  <c r="G18" i="45"/>
  <c r="C11" i="36"/>
  <c r="C10" i="36"/>
  <c r="B22" i="2"/>
  <c r="B21" i="2"/>
  <c r="A12" i="36"/>
  <c r="A11" i="36"/>
  <c r="A10" i="36"/>
  <c r="A9" i="36"/>
  <c r="C9" i="36"/>
  <c r="B23" i="2"/>
  <c r="H17" i="4"/>
  <c r="H18" i="4"/>
  <c r="H19" i="4"/>
  <c r="H20" i="4"/>
  <c r="H21" i="4"/>
  <c r="H22" i="4"/>
  <c r="H23" i="4"/>
  <c r="H24" i="4"/>
  <c r="H26" i="4"/>
  <c r="H27" i="4"/>
  <c r="H28" i="4"/>
  <c r="H29" i="4"/>
  <c r="H30" i="4"/>
  <c r="H16" i="4"/>
  <c r="B24" i="2"/>
  <c r="B25" i="2"/>
  <c r="B27" i="2"/>
  <c r="B28" i="2"/>
  <c r="B29" i="2"/>
  <c r="B30" i="2"/>
  <c r="C31" i="4"/>
  <c r="G21" i="2"/>
  <c r="G11" i="36"/>
  <c r="D11" i="36"/>
  <c r="G12" i="36"/>
  <c r="D12" i="36"/>
  <c r="G9" i="36"/>
  <c r="D9" i="36"/>
  <c r="L13" i="41"/>
  <c r="G8" i="32"/>
  <c r="H8" i="32"/>
  <c r="E31" i="32"/>
  <c r="A34" i="32"/>
  <c r="L14" i="41"/>
  <c r="G8" i="33"/>
  <c r="H8" i="33"/>
  <c r="E31" i="33"/>
  <c r="A34" i="33"/>
  <c r="L10" i="41"/>
  <c r="G8" i="29"/>
  <c r="H8" i="29"/>
  <c r="E31" i="29"/>
  <c r="A34" i="29"/>
  <c r="L11" i="41"/>
  <c r="G8" i="30"/>
  <c r="H8" i="30"/>
  <c r="E31" i="30"/>
  <c r="L33" i="2"/>
  <c r="I25" i="2"/>
  <c r="L16" i="41"/>
  <c r="G8" i="35"/>
  <c r="H8" i="35"/>
  <c r="E31" i="35"/>
  <c r="A34" i="35"/>
  <c r="L9" i="41"/>
  <c r="G8" i="28"/>
  <c r="H8" i="28"/>
  <c r="E31" i="28"/>
  <c r="A34" i="28"/>
  <c r="L12" i="41"/>
  <c r="G8" i="31"/>
  <c r="H8" i="31"/>
  <c r="E31" i="31"/>
  <c r="L34" i="2"/>
  <c r="L15" i="41"/>
  <c r="G8" i="34"/>
  <c r="H8" i="34"/>
  <c r="E31" i="34"/>
  <c r="L37" i="2"/>
  <c r="J7" i="41"/>
  <c r="K7" i="41"/>
  <c r="L9" i="36"/>
  <c r="F84" i="36"/>
  <c r="K14" i="36"/>
  <c r="K15" i="36"/>
  <c r="G14" i="36"/>
  <c r="D14" i="36"/>
  <c r="E24" i="36"/>
  <c r="B25" i="36"/>
  <c r="F60" i="36"/>
  <c r="C60" i="36"/>
  <c r="E60" i="36"/>
  <c r="G13" i="36"/>
  <c r="D13" i="36"/>
  <c r="F48" i="36"/>
  <c r="C48" i="36"/>
  <c r="E48" i="36"/>
  <c r="H11" i="36"/>
  <c r="C72" i="36"/>
  <c r="E72" i="36"/>
  <c r="B73" i="36"/>
  <c r="C33" i="45"/>
  <c r="G31" i="2"/>
  <c r="G32" i="2"/>
  <c r="J8" i="41"/>
  <c r="K8" i="41"/>
  <c r="D10" i="36"/>
  <c r="D15" i="36"/>
  <c r="G34" i="2"/>
  <c r="C14" i="2"/>
  <c r="G39" i="2"/>
  <c r="F36" i="36"/>
  <c r="C36" i="36"/>
  <c r="E36" i="36"/>
  <c r="L8" i="41"/>
  <c r="G8" i="44"/>
  <c r="H8" i="44"/>
  <c r="E31" i="44"/>
  <c r="L7" i="41"/>
  <c r="G8" i="4"/>
  <c r="H8" i="4"/>
  <c r="E31" i="4"/>
  <c r="H13" i="36"/>
  <c r="B49" i="36"/>
  <c r="G15" i="36"/>
  <c r="H9" i="36"/>
  <c r="I9" i="36"/>
  <c r="G35" i="2"/>
  <c r="D18" i="2"/>
  <c r="C13" i="2"/>
  <c r="G38" i="2"/>
  <c r="A34" i="30"/>
  <c r="L32" i="2"/>
  <c r="M32" i="2"/>
  <c r="L31" i="2"/>
  <c r="I23" i="2"/>
  <c r="L35" i="2"/>
  <c r="M35" i="2"/>
  <c r="A34" i="31"/>
  <c r="L38" i="2"/>
  <c r="I30" i="2"/>
  <c r="L36" i="2"/>
  <c r="M36" i="2"/>
  <c r="A34" i="34"/>
  <c r="H10" i="36"/>
  <c r="B37" i="36"/>
  <c r="B61" i="36"/>
  <c r="H12" i="36"/>
  <c r="C84" i="36"/>
  <c r="E84" i="36"/>
  <c r="H14" i="36"/>
  <c r="M37" i="2"/>
  <c r="I29" i="2"/>
  <c r="M33" i="2"/>
  <c r="I26" i="2"/>
  <c r="M34" i="2"/>
  <c r="A34" i="4"/>
  <c r="L29" i="2"/>
  <c r="I21" i="2"/>
  <c r="A34" i="44"/>
  <c r="L30" i="2"/>
  <c r="I22" i="2"/>
  <c r="I24" i="2"/>
  <c r="M31" i="2"/>
  <c r="I27" i="2"/>
  <c r="C15" i="2"/>
  <c r="G40" i="2"/>
  <c r="I28" i="2"/>
  <c r="M38" i="2"/>
  <c r="M10" i="36"/>
  <c r="E9" i="36"/>
  <c r="F9" i="36"/>
  <c r="B85" i="36"/>
  <c r="M30" i="2"/>
  <c r="M29" i="2"/>
  <c r="C16" i="2"/>
  <c r="C17" i="2"/>
  <c r="L10" i="36"/>
  <c r="I10" i="36"/>
  <c r="H15" i="36"/>
  <c r="E10" i="36"/>
  <c r="F10" i="36"/>
  <c r="M11" i="36"/>
  <c r="L11" i="36"/>
  <c r="I11" i="36"/>
  <c r="E11" i="36"/>
  <c r="M12" i="36"/>
  <c r="L12" i="36"/>
  <c r="I12" i="36"/>
  <c r="F11" i="36"/>
  <c r="E12" i="36"/>
  <c r="M13" i="36"/>
  <c r="L13" i="36"/>
  <c r="I13" i="36"/>
  <c r="F12" i="36"/>
  <c r="E13" i="36"/>
  <c r="M14" i="36"/>
  <c r="L14" i="36"/>
  <c r="I14" i="36"/>
  <c r="M15" i="36"/>
  <c r="F13" i="36"/>
  <c r="E14" i="36"/>
  <c r="I15" i="36"/>
  <c r="F14" i="36"/>
  <c r="F15" i="36"/>
  <c r="A16" i="36"/>
  <c r="E15" i="36"/>
  <c r="I34" i="2"/>
  <c r="I14" i="2"/>
  <c r="I39" i="2"/>
  <c r="G32" i="45"/>
  <c r="D33" i="45"/>
  <c r="L39" i="2"/>
  <c r="I31" i="2"/>
  <c r="I32" i="2"/>
  <c r="L41" i="2"/>
  <c r="M39" i="2"/>
  <c r="J18" i="2"/>
  <c r="I13" i="2"/>
  <c r="I33" i="2"/>
  <c r="I35" i="2"/>
  <c r="I38" i="2"/>
  <c r="I15" i="2"/>
  <c r="M41" i="2"/>
  <c r="A19" i="2"/>
  <c r="I40" i="2"/>
  <c r="F15" i="2"/>
  <c r="I16" i="2"/>
  <c r="I17" i="2"/>
</calcChain>
</file>

<file path=xl/sharedStrings.xml><?xml version="1.0" encoding="utf-8"?>
<sst xmlns="http://schemas.openxmlformats.org/spreadsheetml/2006/main" count="625" uniqueCount="304">
  <si>
    <t>** BEFORE YOU BEGIN: **</t>
  </si>
  <si>
    <t>SUBMISSION INSTRUCTIONS: Utilize the checklist below</t>
  </si>
  <si>
    <t>Before submitting an application, check to see if you have completed the following:</t>
  </si>
  <si>
    <t>1.)</t>
  </si>
  <si>
    <r>
      <t xml:space="preserve">Ensure this form was </t>
    </r>
    <r>
      <rPr>
        <b/>
        <u/>
        <sz val="14"/>
        <color rgb="FFFF0000"/>
        <rFont val="Calibri"/>
        <family val="2"/>
        <scheme val="minor"/>
      </rPr>
      <t>NEVER opened</t>
    </r>
    <r>
      <rPr>
        <sz val="14"/>
        <color theme="1"/>
        <rFont val="Calibri"/>
        <family val="2"/>
        <scheme val="minor"/>
      </rPr>
      <t xml:space="preserve"> or </t>
    </r>
    <r>
      <rPr>
        <b/>
        <u/>
        <sz val="14"/>
        <color rgb="FFFF0000"/>
        <rFont val="Calibri"/>
        <family val="2"/>
        <scheme val="minor"/>
      </rPr>
      <t>edited</t>
    </r>
    <r>
      <rPr>
        <sz val="14"/>
        <color theme="1"/>
        <rFont val="Calibri"/>
        <family val="2"/>
        <scheme val="minor"/>
      </rPr>
      <t xml:space="preserve"> with Google Sheets. </t>
    </r>
  </si>
  <si>
    <t>Has your organization been active with the Center for Leadership and Civic Engagement (CLCE) for at least 8 weeks?</t>
  </si>
  <si>
    <t>2.)</t>
  </si>
  <si>
    <t>Do you have a student financial officer in your execuitve board?</t>
  </si>
  <si>
    <t>3.)</t>
  </si>
  <si>
    <t>Is your organization open to all USF students in its membership &amp; officer positions, without fees or dues?</t>
  </si>
  <si>
    <t>4.)</t>
  </si>
  <si>
    <t>5.)</t>
  </si>
  <si>
    <t>Are you using Microsoft® Office Excel 2007 or later to edit this document?</t>
  </si>
  <si>
    <t>TIPS/THINGS TO REMEMBER:</t>
  </si>
  <si>
    <r>
      <t xml:space="preserve">The following information will ensure you </t>
    </r>
    <r>
      <rPr>
        <b/>
        <u/>
        <sz val="11"/>
        <color theme="1"/>
        <rFont val="Calibri"/>
        <family val="2"/>
        <scheme val="minor"/>
      </rPr>
      <t>MAXIMIZE</t>
    </r>
    <r>
      <rPr>
        <sz val="11"/>
        <color theme="1"/>
        <rFont val="Calibri"/>
        <family val="2"/>
        <scheme val="minor"/>
      </rPr>
      <t xml:space="preserve"> your allocation:</t>
    </r>
  </si>
  <si>
    <t>HOW TO FILL OUT THIS APPLICATION:</t>
  </si>
  <si>
    <r>
      <t xml:space="preserve">DO </t>
    </r>
    <r>
      <rPr>
        <b/>
        <u/>
        <sz val="11"/>
        <color theme="1"/>
        <rFont val="Calibri"/>
        <family val="2"/>
        <scheme val="minor"/>
      </rPr>
      <t>NOT</t>
    </r>
    <r>
      <rPr>
        <b/>
        <sz val="11"/>
        <color theme="1"/>
        <rFont val="Calibri"/>
        <family val="2"/>
        <scheme val="minor"/>
      </rPr>
      <t xml:space="preserve"> OPEN OR COMPLETE BUDGET IN GOOGLE SHEETS!</t>
    </r>
  </si>
  <si>
    <r>
      <t xml:space="preserve">Complete this Application in </t>
    </r>
    <r>
      <rPr>
        <b/>
        <i/>
        <u/>
        <sz val="11"/>
        <color rgb="FFFF0000"/>
        <rFont val="Calibri"/>
        <family val="2"/>
        <scheme val="minor"/>
      </rPr>
      <t>Microsoft® Office Excel 2007</t>
    </r>
    <r>
      <rPr>
        <sz val="11"/>
        <color theme="1"/>
        <rFont val="Calibri"/>
        <family val="2"/>
        <scheme val="minor"/>
      </rPr>
      <t xml:space="preserve"> or later, </t>
    </r>
    <r>
      <rPr>
        <b/>
        <i/>
        <u/>
        <sz val="11"/>
        <color rgb="FFFF0000"/>
        <rFont val="Calibri"/>
        <family val="2"/>
        <scheme val="minor"/>
      </rPr>
      <t>NOT</t>
    </r>
    <r>
      <rPr>
        <sz val="11"/>
        <color theme="1"/>
        <rFont val="Calibri"/>
        <family val="2"/>
        <scheme val="minor"/>
      </rPr>
      <t xml:space="preserve"> in Google Sheets!</t>
    </r>
  </si>
  <si>
    <r>
      <t xml:space="preserve">You </t>
    </r>
    <r>
      <rPr>
        <b/>
        <u/>
        <sz val="11"/>
        <color theme="1"/>
        <rFont val="Calibri"/>
        <family val="2"/>
        <scheme val="minor"/>
      </rPr>
      <t>MUST</t>
    </r>
    <r>
      <rPr>
        <sz val="11"/>
        <color theme="1"/>
        <rFont val="Calibri"/>
        <family val="2"/>
        <scheme val="minor"/>
      </rPr>
      <t xml:space="preserve"> attend a </t>
    </r>
    <r>
      <rPr>
        <b/>
        <u/>
        <sz val="11"/>
        <color rgb="FFFF0000"/>
        <rFont val="Calibri"/>
        <family val="2"/>
        <scheme val="minor"/>
      </rPr>
      <t>MANDATORY</t>
    </r>
    <r>
      <rPr>
        <sz val="11"/>
        <color theme="1"/>
        <rFont val="Calibri"/>
        <family val="2"/>
        <scheme val="minor"/>
      </rPr>
      <t xml:space="preserve"> budget workshop. Workshop dates are available on BullSync within the Student Government portal.</t>
    </r>
  </si>
  <si>
    <t>The following steps will ensure your annual budget form is completed properly:</t>
  </si>
  <si>
    <t>*** SUMMARY TAB ***</t>
  </si>
  <si>
    <r>
      <rPr>
        <b/>
        <u/>
        <sz val="11"/>
        <color theme="1"/>
        <rFont val="Calibri"/>
        <family val="2"/>
        <scheme val="minor"/>
      </rPr>
      <t>SAVE</t>
    </r>
    <r>
      <rPr>
        <sz val="11"/>
        <color theme="1"/>
        <rFont val="Calibri"/>
        <family val="2"/>
        <scheme val="minor"/>
      </rPr>
      <t xml:space="preserve"> and </t>
    </r>
    <r>
      <rPr>
        <b/>
        <u/>
        <sz val="11"/>
        <color theme="1"/>
        <rFont val="Calibri"/>
        <family val="2"/>
        <scheme val="minor"/>
      </rPr>
      <t>CLOSE</t>
    </r>
    <r>
      <rPr>
        <sz val="11"/>
        <color theme="1"/>
        <rFont val="Calibri"/>
        <family val="2"/>
        <scheme val="minor"/>
      </rPr>
      <t xml:space="preserve"> the file before submitting in order to ensure your work is saved.</t>
    </r>
  </si>
  <si>
    <r>
      <rPr>
        <b/>
        <u/>
        <sz val="12"/>
        <color rgb="FFFF0000"/>
        <rFont val="Calibri"/>
        <family val="2"/>
        <scheme val="minor"/>
      </rPr>
      <t>NOTE:</t>
    </r>
    <r>
      <rPr>
        <b/>
        <sz val="12"/>
        <color theme="1"/>
        <rFont val="Calibri"/>
        <family val="2"/>
        <scheme val="minor"/>
      </rPr>
      <t xml:space="preserve"> If the </t>
    </r>
    <r>
      <rPr>
        <b/>
        <u/>
        <sz val="12"/>
        <color rgb="FFFF0000"/>
        <rFont val="Calibri"/>
        <family val="2"/>
        <scheme val="minor"/>
      </rPr>
      <t>pink cells</t>
    </r>
    <r>
      <rPr>
        <b/>
        <sz val="12"/>
        <color theme="1"/>
        <rFont val="Calibri (Body)"/>
      </rPr>
      <t xml:space="preserve"> in this section </t>
    </r>
    <r>
      <rPr>
        <b/>
        <sz val="12"/>
        <color theme="1"/>
        <rFont val="Calibri"/>
        <family val="2"/>
        <scheme val="minor"/>
      </rPr>
      <t xml:space="preserve">are not filled, this Budget will </t>
    </r>
    <r>
      <rPr>
        <b/>
        <u/>
        <sz val="12"/>
        <color rgb="FFFF0000"/>
        <rFont val="Calibri"/>
        <family val="2"/>
        <scheme val="minor"/>
      </rPr>
      <t>NOT</t>
    </r>
    <r>
      <rPr>
        <b/>
        <sz val="12"/>
        <color theme="1"/>
        <rFont val="Calibri"/>
        <family val="2"/>
        <scheme val="minor"/>
      </rPr>
      <t xml:space="preserve"> be accepted and will be </t>
    </r>
    <r>
      <rPr>
        <b/>
        <u/>
        <sz val="12"/>
        <color rgb="FFFF0000"/>
        <rFont val="Calibri"/>
        <family val="2"/>
        <scheme val="minor"/>
      </rPr>
      <t>zero-funded.</t>
    </r>
  </si>
  <si>
    <r>
      <t xml:space="preserve">Print out the </t>
    </r>
    <r>
      <rPr>
        <b/>
        <sz val="11"/>
        <color theme="1"/>
        <rFont val="Calibri"/>
        <family val="2"/>
        <scheme val="minor"/>
      </rPr>
      <t>"Instructions"</t>
    </r>
    <r>
      <rPr>
        <sz val="11"/>
        <color theme="1"/>
        <rFont val="Calibri"/>
        <family val="2"/>
        <scheme val="minor"/>
      </rPr>
      <t xml:space="preserve"> and </t>
    </r>
    <r>
      <rPr>
        <b/>
        <sz val="11"/>
        <color theme="1"/>
        <rFont val="Calibri"/>
        <family val="2"/>
        <scheme val="minor"/>
      </rPr>
      <t>"Standards"</t>
    </r>
    <r>
      <rPr>
        <sz val="11"/>
        <color theme="1"/>
        <rFont val="Calibri"/>
        <family val="2"/>
        <scheme val="minor"/>
      </rPr>
      <t xml:space="preserve"> pages of this document, and have them by your side as you work.</t>
    </r>
  </si>
  <si>
    <t>*** TABS E1 - E10 ***</t>
  </si>
  <si>
    <t>Here, you will input your request based on each event you have planned.</t>
  </si>
  <si>
    <r>
      <t xml:space="preserve">Utilize </t>
    </r>
    <r>
      <rPr>
        <b/>
        <u/>
        <sz val="11"/>
        <color theme="1"/>
        <rFont val="Calibri"/>
        <family val="2"/>
        <scheme val="minor"/>
      </rPr>
      <t>all 10 Events tabs</t>
    </r>
    <r>
      <rPr>
        <sz val="11"/>
        <color theme="1"/>
        <rFont val="Calibri"/>
        <family val="2"/>
        <scheme val="minor"/>
      </rPr>
      <t>, you never know where you might accidentally mess up.</t>
    </r>
  </si>
  <si>
    <t>Use as many tabs as you need; only put one (1) event per Event tab. (for recurring events - see below)</t>
  </si>
  <si>
    <t>6.)</t>
  </si>
  <si>
    <r>
      <t xml:space="preserve">You only get </t>
    </r>
    <r>
      <rPr>
        <b/>
        <u/>
        <sz val="11"/>
        <color theme="1"/>
        <rFont val="Calibri"/>
        <family val="2"/>
        <scheme val="minor"/>
      </rPr>
      <t>ONE</t>
    </r>
    <r>
      <rPr>
        <sz val="11"/>
        <color theme="1"/>
        <rFont val="Calibri"/>
        <family val="2"/>
        <scheme val="minor"/>
      </rPr>
      <t xml:space="preserve"> submission, ensure that you save before closing the file.</t>
    </r>
  </si>
  <si>
    <t xml:space="preserve"> Multi-day events counts as separate events per day.</t>
  </si>
  <si>
    <t>7.)</t>
  </si>
  <si>
    <t>Your student organization's previous budget is a great starting point.</t>
  </si>
  <si>
    <t>For regular (weekly/biweekly/monthly/etc.) recurring events, fill in the "Recurring Event" tab.</t>
  </si>
  <si>
    <t>8.)</t>
  </si>
  <si>
    <t>Ensure you have attached your attendance documentation.</t>
  </si>
  <si>
    <t>9.)</t>
  </si>
  <si>
    <r>
      <t xml:space="preserve">SG and SBS </t>
    </r>
    <r>
      <rPr>
        <b/>
        <sz val="11"/>
        <color theme="1"/>
        <rFont val="Calibri"/>
        <family val="2"/>
        <scheme val="minor"/>
      </rPr>
      <t xml:space="preserve">(Student Business Services) </t>
    </r>
    <r>
      <rPr>
        <sz val="11"/>
        <color theme="1"/>
        <rFont val="Calibri"/>
        <family val="2"/>
        <scheme val="minor"/>
      </rPr>
      <t>work closely together, never be afraid to ask either entity a question.</t>
    </r>
  </si>
  <si>
    <t>10.)</t>
  </si>
  <si>
    <r>
      <t xml:space="preserve">Only fill out the the highlighted </t>
    </r>
    <r>
      <rPr>
        <b/>
        <u/>
        <sz val="11"/>
        <color theme="1"/>
        <rFont val="Calibri"/>
        <family val="2"/>
        <scheme val="minor"/>
      </rPr>
      <t>pink cells</t>
    </r>
    <r>
      <rPr>
        <sz val="11"/>
        <color theme="1"/>
        <rFont val="Calibri"/>
        <family val="2"/>
        <scheme val="minor"/>
      </rPr>
      <t xml:space="preserve">. Changes to other cells could </t>
    </r>
    <r>
      <rPr>
        <b/>
        <u/>
        <sz val="11"/>
        <color theme="1"/>
        <rFont val="Calibri"/>
        <family val="2"/>
        <scheme val="minor"/>
      </rPr>
      <t>void</t>
    </r>
    <r>
      <rPr>
        <sz val="11"/>
        <color theme="1"/>
        <rFont val="Calibri"/>
        <family val="2"/>
        <scheme val="minor"/>
      </rPr>
      <t xml:space="preserve"> this budget request.</t>
    </r>
  </si>
  <si>
    <t>11.)</t>
  </si>
  <si>
    <t>Download the file to your desktop, for ease of access.</t>
  </si>
  <si>
    <r>
      <t xml:space="preserve">Do </t>
    </r>
    <r>
      <rPr>
        <b/>
        <u/>
        <sz val="11"/>
        <color theme="1"/>
        <rFont val="Calibri"/>
        <family val="2"/>
        <scheme val="minor"/>
      </rPr>
      <t>NOT</t>
    </r>
    <r>
      <rPr>
        <sz val="11"/>
        <color theme="1"/>
        <rFont val="Calibri"/>
        <family val="2"/>
        <scheme val="minor"/>
      </rPr>
      <t xml:space="preserve"> request shirts, promo items, capital assets, or publications under the </t>
    </r>
    <r>
      <rPr>
        <b/>
        <i/>
        <sz val="11"/>
        <color theme="1"/>
        <rFont val="Calibri"/>
        <family val="2"/>
        <scheme val="minor"/>
      </rPr>
      <t>Event</t>
    </r>
    <r>
      <rPr>
        <sz val="11"/>
        <color theme="1"/>
        <rFont val="Calibri"/>
        <family val="2"/>
        <scheme val="minor"/>
      </rPr>
      <t xml:space="preserve"> tabs, unless  promo item is specifically event related.</t>
    </r>
  </si>
  <si>
    <r>
      <rPr>
        <b/>
        <u/>
        <sz val="10"/>
        <color rgb="FFFF0000"/>
        <rFont val="Calibri"/>
        <family val="2"/>
        <scheme val="minor"/>
      </rPr>
      <t>NOTE:</t>
    </r>
    <r>
      <rPr>
        <sz val="10"/>
        <color theme="1"/>
        <rFont val="Calibri"/>
        <family val="2"/>
        <scheme val="minor"/>
      </rPr>
      <t xml:space="preserve"> If you have an issue/question throughout the process, utilize SG's and SBS's website or walk-in to MSC4300.</t>
    </r>
  </si>
  <si>
    <r>
      <t xml:space="preserve">Please provide a </t>
    </r>
    <r>
      <rPr>
        <b/>
        <i/>
        <sz val="11"/>
        <color theme="1"/>
        <rFont val="Calibri"/>
        <family val="2"/>
        <scheme val="minor"/>
      </rPr>
      <t>reasonable</t>
    </r>
    <r>
      <rPr>
        <sz val="11"/>
        <color theme="1"/>
        <rFont val="Calibri"/>
        <family val="2"/>
        <scheme val="minor"/>
      </rPr>
      <t xml:space="preserve"> amount of detail for requested items.  Use as many rows as needed.</t>
    </r>
  </si>
  <si>
    <r>
      <t xml:space="preserve">Example: "Misc. Materials" </t>
    </r>
    <r>
      <rPr>
        <i/>
        <sz val="11"/>
        <color theme="1"/>
        <rFont val="Calibri"/>
        <family val="2"/>
        <scheme val="minor"/>
      </rPr>
      <t>(Too little detail, may be zero-funded)</t>
    </r>
  </si>
  <si>
    <t>HELPFUL DOCUMENTS/INFO:</t>
  </si>
  <si>
    <r>
      <t xml:space="preserve">Example: "Bamboo Skewers" </t>
    </r>
    <r>
      <rPr>
        <i/>
        <sz val="11"/>
        <color theme="1"/>
        <rFont val="Calibri"/>
        <family val="2"/>
        <scheme val="minor"/>
      </rPr>
      <t>(Just right)</t>
    </r>
  </si>
  <si>
    <t>Please refer to the SG "Documents" page on BullSync for the following Student Government fiscal policy documents:</t>
  </si>
  <si>
    <t>*** OTHER TAB ***</t>
  </si>
  <si>
    <t>Here, you will provide information on any requested shirts, promo items, instructors, tabling, cultural wear and/or other projects.</t>
  </si>
  <si>
    <r>
      <rPr>
        <b/>
        <u/>
        <sz val="11"/>
        <color rgb="FFFF0000"/>
        <rFont val="Calibri"/>
        <family val="2"/>
        <scheme val="minor"/>
      </rPr>
      <t>NOTE:</t>
    </r>
    <r>
      <rPr>
        <sz val="11"/>
        <color theme="1"/>
        <rFont val="Calibri"/>
        <family val="2"/>
        <scheme val="minor"/>
      </rPr>
      <t xml:space="preserve"> These can be found by going to </t>
    </r>
    <r>
      <rPr>
        <b/>
        <sz val="11"/>
        <color theme="1"/>
        <rFont val="Calibri"/>
        <family val="2"/>
        <scheme val="minor"/>
      </rPr>
      <t>"Documents" → "Governing Documents" → "Statutes"</t>
    </r>
  </si>
  <si>
    <t>• SG Statutes - Title 8 Proviso</t>
  </si>
  <si>
    <t>Use as many "Other" sections as you need; only put one (1) request per section.</t>
  </si>
  <si>
    <t>• ASRC Student Organization Standards</t>
  </si>
  <si>
    <t xml:space="preserve">For requests over $1,000 per item, provide two (2) quotes from different vendors. </t>
  </si>
  <si>
    <t>*** DOCUMENTATION TAB ***</t>
  </si>
  <si>
    <r>
      <t xml:space="preserve">Save your documentation and </t>
    </r>
    <r>
      <rPr>
        <b/>
        <u/>
        <sz val="11"/>
        <color theme="1"/>
        <rFont val="Calibri"/>
        <family val="2"/>
        <scheme val="minor"/>
      </rPr>
      <t>attach it/upload</t>
    </r>
    <r>
      <rPr>
        <sz val="11"/>
        <color theme="1"/>
        <rFont val="Calibri"/>
        <family val="2"/>
        <scheme val="minor"/>
      </rPr>
      <t xml:space="preserve"> when you submit your budget.</t>
    </r>
  </si>
  <si>
    <t>Type in a file name or reference under "Files" for your past event.</t>
  </si>
  <si>
    <t>Funding Guidelines</t>
  </si>
  <si>
    <t>Event Allocation Standards</t>
  </si>
  <si>
    <t>•</t>
  </si>
  <si>
    <t>The Committee shall allocate for up to:</t>
  </si>
  <si>
    <t>The Committee shall allocate for Event-specific up to:</t>
  </si>
  <si>
    <t>o Eight (8) events per fiscal year.</t>
  </si>
  <si>
    <r>
      <rPr>
        <b/>
        <sz val="11"/>
        <color theme="1"/>
        <rFont val="Calibri"/>
        <family val="2"/>
        <scheme val="minor"/>
      </rPr>
      <t>§</t>
    </r>
    <r>
      <rPr>
        <sz val="11"/>
        <color theme="1"/>
        <rFont val="Calibri"/>
        <family val="2"/>
        <scheme val="minor"/>
      </rPr>
      <t xml:space="preserve"> If a Registered Student Organization (RSO) requests more than 8, ASRC shall allocate towards the 8 that would yield the RSO the </t>
    </r>
    <r>
      <rPr>
        <b/>
        <u/>
        <sz val="11"/>
        <color theme="1"/>
        <rFont val="Calibri"/>
        <family val="2"/>
        <scheme val="minor"/>
      </rPr>
      <t>MOST</t>
    </r>
    <r>
      <rPr>
        <sz val="11"/>
        <color theme="1"/>
        <rFont val="Calibri"/>
        <family val="2"/>
        <scheme val="minor"/>
      </rPr>
      <t xml:space="preserve"> funds, unless the RSO indicates a different priority.</t>
    </r>
  </si>
  <si>
    <r>
      <t xml:space="preserve">o </t>
    </r>
    <r>
      <rPr>
        <sz val="11"/>
        <color theme="1"/>
        <rFont val="Calibri"/>
        <family val="2"/>
        <scheme val="minor"/>
      </rPr>
      <t xml:space="preserve">A total cap of </t>
    </r>
    <r>
      <rPr>
        <b/>
        <sz val="11"/>
        <color theme="1"/>
        <rFont val="Calibri"/>
        <family val="2"/>
        <scheme val="minor"/>
      </rPr>
      <t>$1,200 per event.</t>
    </r>
  </si>
  <si>
    <r>
      <t>$1.00 per student</t>
    </r>
    <r>
      <rPr>
        <sz val="11"/>
        <color theme="1"/>
        <rFont val="Calibri"/>
        <family val="2"/>
        <scheme val="minor"/>
      </rPr>
      <t xml:space="preserve"> attendee for one (1) reoccurring set of events.</t>
    </r>
  </si>
  <si>
    <r>
      <rPr>
        <b/>
        <sz val="11"/>
        <color theme="1"/>
        <rFont val="Calibri"/>
        <family val="2"/>
        <scheme val="minor"/>
      </rPr>
      <t>§</t>
    </r>
    <r>
      <rPr>
        <sz val="11"/>
        <color theme="1"/>
        <rFont val="Calibri"/>
        <family val="2"/>
        <scheme val="minor"/>
      </rPr>
      <t xml:space="preserve"> Multi-day events count as separate events per day.</t>
    </r>
  </si>
  <si>
    <r>
      <t xml:space="preserve">o </t>
    </r>
    <r>
      <rPr>
        <sz val="11"/>
        <color theme="1"/>
        <rFont val="Calibri"/>
        <family val="2"/>
        <scheme val="minor"/>
      </rPr>
      <t xml:space="preserve">A total cap of </t>
    </r>
    <r>
      <rPr>
        <b/>
        <sz val="11"/>
        <color theme="1"/>
        <rFont val="Calibri"/>
        <family val="2"/>
        <scheme val="minor"/>
      </rPr>
      <t>$500 per fiscal year.</t>
    </r>
  </si>
  <si>
    <r>
      <t xml:space="preserve">o </t>
    </r>
    <r>
      <rPr>
        <b/>
        <u/>
        <sz val="11"/>
        <color theme="1"/>
        <rFont val="Calibri"/>
        <family val="2"/>
        <scheme val="minor"/>
      </rPr>
      <t>One (1) set</t>
    </r>
    <r>
      <rPr>
        <sz val="11"/>
        <color theme="1"/>
        <rFont val="Calibri"/>
        <family val="2"/>
        <scheme val="minor"/>
      </rPr>
      <t xml:space="preserve"> of Recurring Events, to count as one (1) of the RSO’s eight (8) events</t>
    </r>
    <r>
      <rPr>
        <b/>
        <sz val="11"/>
        <color theme="1"/>
        <rFont val="Calibri"/>
        <family val="2"/>
        <scheme val="minor"/>
      </rPr>
      <t>.</t>
    </r>
  </si>
  <si>
    <t>Fundable Items</t>
  </si>
  <si>
    <r>
      <t xml:space="preserve">The Committee shall </t>
    </r>
    <r>
      <rPr>
        <b/>
        <u/>
        <sz val="11"/>
        <color theme="1"/>
        <rFont val="Calibri"/>
        <family val="2"/>
        <scheme val="minor"/>
      </rPr>
      <t>require</t>
    </r>
    <r>
      <rPr>
        <sz val="11"/>
        <color theme="1"/>
        <rFont val="Calibri"/>
        <family val="2"/>
        <scheme val="minor"/>
      </rPr>
      <t xml:space="preserve"> attendance documentation to provide funding.</t>
    </r>
  </si>
  <si>
    <r>
      <t xml:space="preserve">o </t>
    </r>
    <r>
      <rPr>
        <sz val="11"/>
        <color theme="1"/>
        <rFont val="Calibri"/>
        <family val="2"/>
        <scheme val="minor"/>
      </rPr>
      <t>Food, utensils, paperware, and plasticware.</t>
    </r>
  </si>
  <si>
    <r>
      <t xml:space="preserve">o </t>
    </r>
    <r>
      <rPr>
        <sz val="11"/>
        <color theme="1"/>
        <rFont val="Calibri"/>
        <family val="2"/>
        <scheme val="minor"/>
      </rPr>
      <t xml:space="preserve">Allocate for up to </t>
    </r>
    <r>
      <rPr>
        <b/>
        <u/>
        <sz val="11"/>
        <color theme="1"/>
        <rFont val="Calibri"/>
        <family val="2"/>
        <scheme val="minor"/>
      </rPr>
      <t>two (2) times</t>
    </r>
    <r>
      <rPr>
        <sz val="11"/>
        <color theme="1"/>
        <rFont val="Calibri"/>
        <family val="2"/>
        <scheme val="minor"/>
      </rPr>
      <t xml:space="preserve"> the documented attendance</t>
    </r>
  </si>
  <si>
    <r>
      <rPr>
        <b/>
        <sz val="11"/>
        <color theme="1"/>
        <rFont val="Calibri"/>
        <family val="2"/>
        <scheme val="minor"/>
      </rPr>
      <t>§</t>
    </r>
    <r>
      <rPr>
        <sz val="11"/>
        <color theme="1"/>
        <rFont val="Calibri"/>
        <family val="2"/>
        <scheme val="minor"/>
      </rPr>
      <t xml:space="preserve"> If multiple forms of documentation are provided, use the record with the largest number.</t>
    </r>
  </si>
  <si>
    <r>
      <t xml:space="preserve">o </t>
    </r>
    <r>
      <rPr>
        <sz val="11"/>
        <color theme="1"/>
        <rFont val="Calibri"/>
        <family val="2"/>
        <scheme val="minor"/>
      </rPr>
      <t>Speaker/performer fees and honorariums.</t>
    </r>
  </si>
  <si>
    <r>
      <t xml:space="preserve">o </t>
    </r>
    <r>
      <rPr>
        <sz val="11"/>
        <color theme="1"/>
        <rFont val="Calibri"/>
        <family val="2"/>
        <scheme val="minor"/>
      </rPr>
      <t xml:space="preserve">Do </t>
    </r>
    <r>
      <rPr>
        <b/>
        <u/>
        <sz val="11"/>
        <color theme="1"/>
        <rFont val="Calibri"/>
        <family val="2"/>
        <scheme val="minor"/>
      </rPr>
      <t>not</t>
    </r>
    <r>
      <rPr>
        <sz val="11"/>
        <color theme="1"/>
        <rFont val="Calibri"/>
        <family val="2"/>
        <scheme val="minor"/>
      </rPr>
      <t xml:space="preserve"> use any submitted documentation to reduce an allocation</t>
    </r>
    <r>
      <rPr>
        <b/>
        <sz val="11"/>
        <color theme="1"/>
        <rFont val="Calibri"/>
        <family val="2"/>
        <scheme val="minor"/>
      </rPr>
      <t>.</t>
    </r>
  </si>
  <si>
    <r>
      <t xml:space="preserve">o </t>
    </r>
    <r>
      <rPr>
        <sz val="11"/>
        <color theme="1"/>
        <rFont val="Calibri"/>
        <family val="2"/>
        <scheme val="minor"/>
      </rPr>
      <t>Room setup and EMS charges (if not available for free).</t>
    </r>
  </si>
  <si>
    <r>
      <t xml:space="preserve">The Committee shall </t>
    </r>
    <r>
      <rPr>
        <b/>
        <u/>
        <sz val="11"/>
        <color theme="1"/>
        <rFont val="Calibri"/>
        <family val="2"/>
        <scheme val="minor"/>
      </rPr>
      <t xml:space="preserve">NOT </t>
    </r>
    <r>
      <rPr>
        <sz val="11"/>
        <color theme="1"/>
        <rFont val="Calibri"/>
        <family val="2"/>
        <scheme val="minor"/>
      </rPr>
      <t>allocate for:</t>
    </r>
  </si>
  <si>
    <r>
      <t xml:space="preserve">o </t>
    </r>
    <r>
      <rPr>
        <sz val="11"/>
        <color theme="1"/>
        <rFont val="Calibri"/>
        <family val="2"/>
        <scheme val="minor"/>
      </rPr>
      <t>Riverfront Park activities.</t>
    </r>
  </si>
  <si>
    <r>
      <t xml:space="preserve">o </t>
    </r>
    <r>
      <rPr>
        <sz val="11"/>
        <color theme="1"/>
        <rFont val="Calibri"/>
        <family val="2"/>
        <scheme val="minor"/>
      </rPr>
      <t>More than the requested amount by the RSO</t>
    </r>
    <r>
      <rPr>
        <b/>
        <sz val="11"/>
        <color theme="1"/>
        <rFont val="Calibri"/>
        <family val="2"/>
        <scheme val="minor"/>
      </rPr>
      <t>.</t>
    </r>
  </si>
  <si>
    <r>
      <t xml:space="preserve">o </t>
    </r>
    <r>
      <rPr>
        <sz val="11"/>
        <color theme="1"/>
        <rFont val="Calibri"/>
        <family val="2"/>
        <scheme val="minor"/>
      </rPr>
      <t>Other event-related materials.</t>
    </r>
  </si>
  <si>
    <r>
      <t xml:space="preserve">o </t>
    </r>
    <r>
      <rPr>
        <sz val="11"/>
        <color theme="1"/>
        <rFont val="Calibri"/>
        <family val="2"/>
        <scheme val="minor"/>
      </rPr>
      <t>More than $45,000 total per RSO per fiscal year</t>
    </r>
    <r>
      <rPr>
        <b/>
        <sz val="11"/>
        <color theme="1"/>
        <rFont val="Calibri"/>
        <family val="2"/>
        <scheme val="minor"/>
      </rPr>
      <t>.</t>
    </r>
  </si>
  <si>
    <r>
      <t xml:space="preserve">o </t>
    </r>
    <r>
      <rPr>
        <sz val="11"/>
        <color theme="1"/>
        <rFont val="Calibri"/>
        <family val="2"/>
        <scheme val="minor"/>
      </rPr>
      <t>Personal Items</t>
    </r>
    <r>
      <rPr>
        <b/>
        <sz val="11"/>
        <color theme="1"/>
        <rFont val="Calibri"/>
        <family val="2"/>
        <scheme val="minor"/>
      </rPr>
      <t>.</t>
    </r>
  </si>
  <si>
    <t>Capital Assets (Other)</t>
  </si>
  <si>
    <r>
      <t xml:space="preserve">o </t>
    </r>
    <r>
      <rPr>
        <sz val="11"/>
        <color theme="1"/>
        <rFont val="Calibri"/>
        <family val="2"/>
        <scheme val="minor"/>
      </rPr>
      <t>Trophies &amp; awards</t>
    </r>
    <r>
      <rPr>
        <b/>
        <sz val="11"/>
        <color theme="1"/>
        <rFont val="Calibri"/>
        <family val="2"/>
        <scheme val="minor"/>
      </rPr>
      <t>.</t>
    </r>
  </si>
  <si>
    <r>
      <t xml:space="preserve">Definition: </t>
    </r>
    <r>
      <rPr>
        <sz val="11"/>
        <color theme="1"/>
        <rFont val="Calibri"/>
        <family val="2"/>
        <scheme val="minor"/>
      </rPr>
      <t>A capital asset is a single item worth more than $1,000, which must be stored on-campus.</t>
    </r>
  </si>
  <si>
    <r>
      <t xml:space="preserve">o </t>
    </r>
    <r>
      <rPr>
        <sz val="11"/>
        <color theme="1"/>
        <rFont val="Calibri"/>
        <family val="2"/>
        <scheme val="minor"/>
      </rPr>
      <t>General Body Meetings</t>
    </r>
    <r>
      <rPr>
        <b/>
        <sz val="11"/>
        <color theme="1"/>
        <rFont val="Calibri"/>
        <family val="2"/>
        <scheme val="minor"/>
      </rPr>
      <t>.</t>
    </r>
  </si>
  <si>
    <t>The Committee shall consider capital asset requests on a case by case basis, and shall consider:</t>
  </si>
  <si>
    <t>Requests that do not fall under these standards shall be considered on a case by case basis.</t>
  </si>
  <si>
    <r>
      <t xml:space="preserve">o </t>
    </r>
    <r>
      <rPr>
        <sz val="11"/>
        <color theme="1"/>
        <rFont val="Calibri"/>
        <family val="2"/>
        <scheme val="minor"/>
      </rPr>
      <t>Whether the asset effectively provides additional activities or services to students.</t>
    </r>
  </si>
  <si>
    <r>
      <t xml:space="preserve">o </t>
    </r>
    <r>
      <rPr>
        <sz val="11"/>
        <color theme="1"/>
        <rFont val="Calibri"/>
        <family val="2"/>
        <scheme val="minor"/>
      </rPr>
      <t>Whether the asset effectively furthers the mission of the RSO.</t>
    </r>
  </si>
  <si>
    <t>Event-Nonspecific Allocation Standards (Other)</t>
  </si>
  <si>
    <r>
      <t xml:space="preserve">o </t>
    </r>
    <r>
      <rPr>
        <sz val="11"/>
        <color theme="1"/>
        <rFont val="Calibri"/>
        <family val="2"/>
        <scheme val="minor"/>
      </rPr>
      <t>Whether the RSO and SBS can effectively purchase and inventory the asset.</t>
    </r>
  </si>
  <si>
    <t>The Committee shall allocate for Event-Nonspecific up to:</t>
  </si>
  <si>
    <t>The Committee, in reviewing capital asset request amounts, shall ensure that:</t>
  </si>
  <si>
    <r>
      <t xml:space="preserve">o </t>
    </r>
    <r>
      <rPr>
        <sz val="11"/>
        <color theme="1"/>
        <rFont val="Calibri"/>
        <family val="2"/>
        <scheme val="minor"/>
      </rPr>
      <t xml:space="preserve">National Dues (to affiliate with national org) – </t>
    </r>
    <r>
      <rPr>
        <b/>
        <sz val="11"/>
        <color theme="1"/>
        <rFont val="Calibri"/>
        <family val="2"/>
        <scheme val="minor"/>
      </rPr>
      <t>$250 per fiscal year</t>
    </r>
  </si>
  <si>
    <r>
      <t xml:space="preserve">o </t>
    </r>
    <r>
      <rPr>
        <sz val="11"/>
        <color theme="1"/>
        <rFont val="Calibri"/>
        <family val="2"/>
        <scheme val="minor"/>
      </rPr>
      <t>The RSO provides a description and rationale for the asset and its cost</t>
    </r>
    <r>
      <rPr>
        <b/>
        <sz val="11"/>
        <color theme="1"/>
        <rFont val="Calibri"/>
        <family val="2"/>
        <scheme val="minor"/>
      </rPr>
      <t>.</t>
    </r>
  </si>
  <si>
    <r>
      <t>o</t>
    </r>
    <r>
      <rPr>
        <sz val="11"/>
        <color theme="1"/>
        <rFont val="Calibri"/>
        <family val="2"/>
        <scheme val="minor"/>
      </rPr>
      <t xml:space="preserve"> Speakers/Instructors/Honorarium (provide coaching/training throughout the year) – </t>
    </r>
    <r>
      <rPr>
        <b/>
        <sz val="11"/>
        <color theme="1"/>
        <rFont val="Calibri"/>
        <family val="2"/>
        <scheme val="minor"/>
      </rPr>
      <t>$1,500 per fiscal year</t>
    </r>
  </si>
  <si>
    <r>
      <t xml:space="preserve">o </t>
    </r>
    <r>
      <rPr>
        <sz val="11"/>
        <color theme="1"/>
        <rFont val="Calibri"/>
        <family val="2"/>
        <scheme val="minor"/>
      </rPr>
      <t xml:space="preserve">The RSO provides at minimum </t>
    </r>
    <r>
      <rPr>
        <b/>
        <sz val="11"/>
        <color theme="1"/>
        <rFont val="Calibri"/>
        <family val="2"/>
        <scheme val="minor"/>
      </rPr>
      <t>two (2) quotes</t>
    </r>
    <r>
      <rPr>
        <sz val="11"/>
        <color theme="1"/>
        <rFont val="Calibri"/>
        <family val="2"/>
        <scheme val="minor"/>
      </rPr>
      <t xml:space="preserve"> with specific prices.</t>
    </r>
  </si>
  <si>
    <r>
      <t xml:space="preserve">o </t>
    </r>
    <r>
      <rPr>
        <sz val="11"/>
        <color theme="1"/>
        <rFont val="Calibri"/>
        <family val="2"/>
        <scheme val="minor"/>
      </rPr>
      <t xml:space="preserve">Promotional Items – </t>
    </r>
    <r>
      <rPr>
        <b/>
        <sz val="11"/>
        <color theme="1"/>
        <rFont val="Calibri"/>
        <family val="2"/>
        <scheme val="minor"/>
      </rPr>
      <t>$5 per item, up to $500 per fiscal year</t>
    </r>
  </si>
  <si>
    <r>
      <t xml:space="preserve">o </t>
    </r>
    <r>
      <rPr>
        <sz val="11"/>
        <color theme="1"/>
        <rFont val="Calibri"/>
        <family val="2"/>
        <scheme val="minor"/>
      </rPr>
      <t xml:space="preserve">A committee member provides at minimum </t>
    </r>
    <r>
      <rPr>
        <b/>
        <sz val="11"/>
        <color theme="1"/>
        <rFont val="Calibri"/>
        <family val="2"/>
        <scheme val="minor"/>
      </rPr>
      <t>one (1) additiona</t>
    </r>
    <r>
      <rPr>
        <sz val="11"/>
        <color theme="1"/>
        <rFont val="Calibri"/>
        <family val="2"/>
        <scheme val="minor"/>
      </rPr>
      <t>l quote.</t>
    </r>
  </si>
  <si>
    <r>
      <t xml:space="preserve">o </t>
    </r>
    <r>
      <rPr>
        <sz val="11"/>
        <color theme="1"/>
        <rFont val="Calibri"/>
        <family val="2"/>
        <scheme val="minor"/>
      </rPr>
      <t xml:space="preserve">Tabling – </t>
    </r>
    <r>
      <rPr>
        <b/>
        <sz val="11"/>
        <color theme="1"/>
        <rFont val="Calibri"/>
        <family val="2"/>
        <scheme val="minor"/>
      </rPr>
      <t>$50 per fiscal year</t>
    </r>
  </si>
  <si>
    <r>
      <t xml:space="preserve">The Committee, upon approving the capital asset, shall allocate for a </t>
    </r>
    <r>
      <rPr>
        <b/>
        <sz val="11"/>
        <color theme="1"/>
        <rFont val="Calibri"/>
        <family val="2"/>
        <scheme val="minor"/>
      </rPr>
      <t>75% subsidy</t>
    </r>
    <r>
      <rPr>
        <sz val="11"/>
        <color theme="1"/>
        <rFont val="Calibri"/>
        <family val="2"/>
        <scheme val="minor"/>
      </rPr>
      <t xml:space="preserve"> of the asset cost, up to </t>
    </r>
    <r>
      <rPr>
        <b/>
        <sz val="11"/>
        <color theme="1"/>
        <rFont val="Calibri"/>
        <family val="2"/>
        <scheme val="minor"/>
      </rPr>
      <t>$2,000</t>
    </r>
    <r>
      <rPr>
        <sz val="11"/>
        <color theme="1"/>
        <rFont val="Calibri"/>
        <family val="2"/>
        <scheme val="minor"/>
      </rPr>
      <t xml:space="preserve"> per fiscal year.</t>
    </r>
  </si>
  <si>
    <r>
      <t xml:space="preserve">o </t>
    </r>
    <r>
      <rPr>
        <sz val="11"/>
        <color theme="1"/>
        <rFont val="Calibri"/>
        <family val="2"/>
        <scheme val="minor"/>
      </rPr>
      <t xml:space="preserve">Publications – </t>
    </r>
    <r>
      <rPr>
        <b/>
        <sz val="11"/>
        <color theme="1"/>
        <rFont val="Calibri"/>
        <family val="2"/>
        <scheme val="minor"/>
      </rPr>
      <t>$10 per publication, up to $2,000 per fiscal year</t>
    </r>
  </si>
  <si>
    <r>
      <t xml:space="preserve">o </t>
    </r>
    <r>
      <rPr>
        <sz val="11"/>
        <color theme="1"/>
        <rFont val="Calibri"/>
        <family val="2"/>
        <scheme val="minor"/>
      </rPr>
      <t xml:space="preserve">Cultural Wear/Costumes – </t>
    </r>
    <r>
      <rPr>
        <b/>
        <sz val="11"/>
        <color theme="1"/>
        <rFont val="Calibri"/>
        <family val="2"/>
        <scheme val="minor"/>
      </rPr>
      <t>$250 per fiscal year</t>
    </r>
  </si>
  <si>
    <t>Please Refer to red "Instructions" Tab for Instructions.</t>
  </si>
  <si>
    <r>
      <t xml:space="preserve">1) </t>
    </r>
    <r>
      <rPr>
        <b/>
        <i/>
        <u/>
        <sz val="11"/>
        <color theme="1"/>
        <rFont val="Calibri"/>
        <family val="2"/>
        <scheme val="minor"/>
      </rPr>
      <t>PINK</t>
    </r>
    <r>
      <rPr>
        <b/>
        <sz val="11"/>
        <color theme="1"/>
        <rFont val="Calibri"/>
        <family val="2"/>
        <scheme val="minor"/>
      </rPr>
      <t xml:space="preserve"> cells are </t>
    </r>
    <r>
      <rPr>
        <b/>
        <sz val="11"/>
        <color rgb="FFFF0000"/>
        <rFont val="Calibri"/>
        <family val="2"/>
        <scheme val="minor"/>
      </rPr>
      <t>MANDATORY</t>
    </r>
    <r>
      <rPr>
        <b/>
        <sz val="11"/>
        <color theme="1"/>
        <rFont val="Calibri"/>
        <family val="2"/>
        <scheme val="minor"/>
      </rPr>
      <t xml:space="preserve">.  Color will change to </t>
    </r>
    <r>
      <rPr>
        <b/>
        <i/>
        <u/>
        <sz val="11"/>
        <color theme="1"/>
        <rFont val="Calibri"/>
        <family val="2"/>
        <scheme val="minor"/>
      </rPr>
      <t>YELLOW</t>
    </r>
    <r>
      <rPr>
        <b/>
        <sz val="11"/>
        <color theme="1"/>
        <rFont val="Calibri"/>
        <family val="2"/>
        <scheme val="minor"/>
      </rPr>
      <t xml:space="preserve"> once completed.</t>
    </r>
  </si>
  <si>
    <r>
      <t>2) Any cells left</t>
    </r>
    <r>
      <rPr>
        <b/>
        <i/>
        <sz val="11"/>
        <rFont val="Calibri"/>
        <family val="2"/>
        <scheme val="minor"/>
      </rPr>
      <t xml:space="preserve"> </t>
    </r>
    <r>
      <rPr>
        <b/>
        <i/>
        <u/>
        <sz val="11"/>
        <rFont val="Calibri"/>
        <family val="2"/>
        <scheme val="minor"/>
      </rPr>
      <t>PINK</t>
    </r>
    <r>
      <rPr>
        <b/>
        <sz val="11"/>
        <rFont val="Calibri"/>
        <family val="2"/>
        <scheme val="minor"/>
      </rPr>
      <t xml:space="preserve"> will result in -0- funding.</t>
    </r>
  </si>
  <si>
    <t xml:space="preserve">SUMMARY </t>
  </si>
  <si>
    <t>Official Organization Name:</t>
  </si>
  <si>
    <t>1st Contact Name:</t>
  </si>
  <si>
    <t>2nd Contact Name:</t>
  </si>
  <si>
    <t>1st Contact Email:</t>
  </si>
  <si>
    <t>2nd Contact Email:</t>
  </si>
  <si>
    <r>
      <t xml:space="preserve">*** </t>
    </r>
    <r>
      <rPr>
        <b/>
        <sz val="14"/>
        <color rgb="FFFF0000"/>
        <rFont val="Calibri (Body)"/>
      </rPr>
      <t>TO STUDENT ORGANIZATIONS:</t>
    </r>
    <r>
      <rPr>
        <b/>
        <sz val="14"/>
        <color rgb="FFFF0000"/>
        <rFont val="Calibri"/>
        <family val="2"/>
        <scheme val="minor"/>
      </rPr>
      <t xml:space="preserve"> </t>
    </r>
    <r>
      <rPr>
        <b/>
        <sz val="14"/>
        <color theme="1"/>
        <rFont val="Calibri (Body)"/>
      </rPr>
      <t xml:space="preserve">Only fill in cells with </t>
    </r>
    <r>
      <rPr>
        <b/>
        <i/>
        <u/>
        <sz val="14"/>
        <color theme="1"/>
        <rFont val="Calibri (Body)"/>
      </rPr>
      <t xml:space="preserve">PINK </t>
    </r>
    <r>
      <rPr>
        <b/>
        <sz val="14"/>
        <color theme="1"/>
        <rFont val="Calibri (Body)"/>
      </rPr>
      <t>backgrounds. Any other modifications to this form will void your request.</t>
    </r>
    <r>
      <rPr>
        <b/>
        <sz val="14"/>
        <color rgb="FFFF0000"/>
        <rFont val="Calibri"/>
        <family val="2"/>
        <scheme val="minor"/>
      </rPr>
      <t>***</t>
    </r>
  </si>
  <si>
    <t>COMMITTEE USE ONLY</t>
  </si>
  <si>
    <t>Date Submitted:</t>
  </si>
  <si>
    <t xml:space="preserve">Date Reviewed: </t>
  </si>
  <si>
    <r>
      <t xml:space="preserve">*** TO SG: </t>
    </r>
    <r>
      <rPr>
        <b/>
        <sz val="14"/>
        <color theme="1"/>
        <rFont val="Calibri (Body)"/>
      </rPr>
      <t xml:space="preserve">Only modify cells with </t>
    </r>
    <r>
      <rPr>
        <i/>
        <u/>
        <sz val="14"/>
        <color theme="1"/>
        <rFont val="Calibri (Body)"/>
      </rPr>
      <t>BLUE</t>
    </r>
    <r>
      <rPr>
        <b/>
        <sz val="14"/>
        <color theme="1"/>
        <rFont val="Calibri (Body)"/>
      </rPr>
      <t xml:space="preserve"> backgrounds.  The other cells are formula driven and auto-calculate.</t>
    </r>
    <r>
      <rPr>
        <b/>
        <sz val="14"/>
        <color rgb="FF0000CC"/>
        <rFont val="Calibri"/>
        <family val="2"/>
        <scheme val="minor"/>
      </rPr>
      <t>***</t>
    </r>
  </si>
  <si>
    <t>TOTAL REQUEST</t>
  </si>
  <si>
    <t>TOTAL ALLOCATION</t>
  </si>
  <si>
    <t>Event-Related</t>
  </si>
  <si>
    <t>Other</t>
  </si>
  <si>
    <t>Sub-Total</t>
  </si>
  <si>
    <t>Overhead (6%)</t>
  </si>
  <si>
    <t>Budget Total</t>
  </si>
  <si>
    <t>Number of Events Requested:</t>
  </si>
  <si>
    <t>Number of Events Funded:</t>
  </si>
  <si>
    <t>EVENT</t>
  </si>
  <si>
    <t>EVENT NAME</t>
  </si>
  <si>
    <t>REQUESTED</t>
  </si>
  <si>
    <t>ALLOCATED</t>
  </si>
  <si>
    <t>Event 1</t>
  </si>
  <si>
    <t>Event 2</t>
  </si>
  <si>
    <t>Event 3</t>
  </si>
  <si>
    <t>Event 4</t>
  </si>
  <si>
    <t>Event 5</t>
  </si>
  <si>
    <t>Event 6</t>
  </si>
  <si>
    <t>Event 7</t>
  </si>
  <si>
    <t>Event 8</t>
  </si>
  <si>
    <t>Order</t>
  </si>
  <si>
    <t>Allocated</t>
  </si>
  <si>
    <t>Values</t>
  </si>
  <si>
    <t>Event 9</t>
  </si>
  <si>
    <t>Event 10</t>
  </si>
  <si>
    <t>Recurring</t>
  </si>
  <si>
    <t>EVENT SUBTOTAL</t>
  </si>
  <si>
    <t>TOP 8 EVENTS</t>
  </si>
  <si>
    <t>N/A</t>
  </si>
  <si>
    <t>OTHER</t>
  </si>
  <si>
    <t>SUB-TOTAL AMOUNT</t>
  </si>
  <si>
    <t>Check**</t>
  </si>
  <si>
    <t>Request</t>
  </si>
  <si>
    <t>Allocation</t>
  </si>
  <si>
    <t>Event</t>
  </si>
  <si>
    <t>Total</t>
  </si>
  <si>
    <t>Check</t>
  </si>
  <si>
    <t>SUMMARY TAB</t>
  </si>
  <si>
    <t>EVENT 1</t>
  </si>
  <si>
    <t>Event Name:</t>
  </si>
  <si>
    <t>Event Date(estimated):</t>
  </si>
  <si>
    <t># of Attendees:</t>
  </si>
  <si>
    <t>Event Location:</t>
  </si>
  <si>
    <t>Eligible for Funding?</t>
  </si>
  <si>
    <t>Description and Purpose of Event:</t>
  </si>
  <si>
    <t>Requested Event Food/Materials</t>
  </si>
  <si>
    <t>Requested Amount</t>
  </si>
  <si>
    <t>Allocation Notes:</t>
  </si>
  <si>
    <t>EVENT 2</t>
  </si>
  <si>
    <t>EVENT 3</t>
  </si>
  <si>
    <t>EVENT 4</t>
  </si>
  <si>
    <t>EVENT 5</t>
  </si>
  <si>
    <t>EVENT 6</t>
  </si>
  <si>
    <t>EVENT 7</t>
  </si>
  <si>
    <t>EVENT 8</t>
  </si>
  <si>
    <t xml:space="preserve"># of Attendees: </t>
  </si>
  <si>
    <t>EVENT 9</t>
  </si>
  <si>
    <t xml:space="preserve">Description and Purpose of Event: </t>
  </si>
  <si>
    <t>EVENT 10</t>
  </si>
  <si>
    <t>3.) This is NOT for General Body Meetings</t>
  </si>
  <si>
    <t>4.) The most you can get in this tab is $500</t>
  </si>
  <si>
    <t>RECURRING EVENT SERIES</t>
  </si>
  <si>
    <t>Series Name:</t>
  </si>
  <si>
    <t>Cap</t>
  </si>
  <si>
    <t># of Events:</t>
  </si>
  <si>
    <t>Location:</t>
  </si>
  <si>
    <r>
      <t xml:space="preserve">***TO SG: </t>
    </r>
    <r>
      <rPr>
        <b/>
        <sz val="14"/>
        <color theme="1"/>
        <rFont val="Calibri (Body)"/>
      </rPr>
      <t xml:space="preserve">Only modify cells with </t>
    </r>
    <r>
      <rPr>
        <i/>
        <u/>
        <sz val="14"/>
        <color theme="1"/>
        <rFont val="Calibri (Body)"/>
      </rPr>
      <t>BLUE</t>
    </r>
    <r>
      <rPr>
        <b/>
        <sz val="14"/>
        <color theme="1"/>
        <rFont val="Calibri (Body)"/>
      </rPr>
      <t xml:space="preserve"> backgrounds.  The other cells are formula driven and auto-calculate.</t>
    </r>
    <r>
      <rPr>
        <b/>
        <sz val="14"/>
        <color rgb="FF0000CC"/>
        <rFont val="Calibri"/>
        <family val="2"/>
        <scheme val="minor"/>
      </rPr>
      <t>***</t>
    </r>
  </si>
  <si>
    <t>Description and Purpose of Event</t>
  </si>
  <si>
    <t>Amount Requested
 (Each Event)</t>
  </si>
  <si>
    <t>Amount Requested  
(All Events)</t>
  </si>
  <si>
    <t>3.) Instructors MUST come more than once to receive funding</t>
  </si>
  <si>
    <t>Summary</t>
  </si>
  <si>
    <t>Category</t>
  </si>
  <si>
    <t>Requested</t>
  </si>
  <si>
    <t>Allocated*</t>
  </si>
  <si>
    <t>Difference</t>
  </si>
  <si>
    <t>Req. Raw</t>
  </si>
  <si>
    <t>Alloc. Raw</t>
  </si>
  <si>
    <t>Alloc. Pros</t>
  </si>
  <si>
    <t>Cat. Cap</t>
  </si>
  <si>
    <t>Rem. Cap</t>
  </si>
  <si>
    <t>Previous</t>
  </si>
  <si>
    <r>
      <t xml:space="preserve">*** TO STUDENT ORGANIZATIONS: </t>
    </r>
    <r>
      <rPr>
        <b/>
        <sz val="14"/>
        <color theme="1"/>
        <rFont val="Calibri (Body)"/>
      </rPr>
      <t>This is the sheet where you input your requests for things like shirts, promo items, publications, cultural wear, and capital assets.</t>
    </r>
    <r>
      <rPr>
        <b/>
        <sz val="14"/>
        <color rgb="FFFF0000"/>
        <rFont val="Calibri"/>
        <family val="2"/>
        <scheme val="minor"/>
      </rPr>
      <t>***</t>
    </r>
  </si>
  <si>
    <t>Subtotal</t>
  </si>
  <si>
    <t>OTHER 1</t>
  </si>
  <si>
    <t>Item Requested:</t>
  </si>
  <si>
    <r>
      <t>Description of the Item(s) requested and how it/they impact(s) the student body (</t>
    </r>
    <r>
      <rPr>
        <b/>
        <sz val="11"/>
        <color rgb="FFFF0000"/>
        <rFont val="Calibri"/>
        <family val="2"/>
        <scheme val="minor"/>
      </rPr>
      <t>MANDATORY</t>
    </r>
    <r>
      <rPr>
        <b/>
        <sz val="11"/>
        <color theme="1"/>
        <rFont val="Calibri"/>
        <family val="2"/>
        <scheme val="minor"/>
      </rPr>
      <t>):</t>
    </r>
  </si>
  <si>
    <t>Item Category</t>
  </si>
  <si>
    <t>Quantity</t>
  </si>
  <si>
    <t>Cost/Item</t>
  </si>
  <si>
    <t>Cap/Item</t>
  </si>
  <si>
    <t>Requested Amount:</t>
  </si>
  <si>
    <t>Allocated Amount:</t>
  </si>
  <si>
    <t>OTHER 2</t>
  </si>
  <si>
    <t>OTHER 3</t>
  </si>
  <si>
    <t>OTHER 4</t>
  </si>
  <si>
    <t>OTHER 5</t>
  </si>
  <si>
    <t>OTHER 6</t>
  </si>
  <si>
    <t xml:space="preserve">Detailed instructions are below. </t>
  </si>
  <si>
    <t>Event Attendance Calculator</t>
  </si>
  <si>
    <t>Input</t>
  </si>
  <si>
    <t>Processing</t>
  </si>
  <si>
    <t>Output</t>
  </si>
  <si>
    <t>Past Event</t>
  </si>
  <si>
    <t>Date</t>
  </si>
  <si>
    <t>Files</t>
  </si>
  <si>
    <t>Attendance #</t>
  </si>
  <si>
    <t>Reviewed #</t>
  </si>
  <si>
    <t>Rqst Attnd</t>
  </si>
  <si>
    <t>Doc Attnd</t>
  </si>
  <si>
    <t>Splitter</t>
  </si>
  <si>
    <t>Rqst Rank</t>
  </si>
  <si>
    <t>Doc Match</t>
  </si>
  <si>
    <t>Reviewer Comments:</t>
  </si>
  <si>
    <t>Instructions:</t>
  </si>
  <si>
    <t>1)</t>
  </si>
  <si>
    <t>2)</t>
  </si>
  <si>
    <r>
      <t xml:space="preserve">The past event name/description does </t>
    </r>
    <r>
      <rPr>
        <b/>
        <i/>
        <sz val="11"/>
        <color theme="1"/>
        <rFont val="Calibri"/>
        <family val="2"/>
        <scheme val="minor"/>
      </rPr>
      <t>NOT</t>
    </r>
    <r>
      <rPr>
        <sz val="11"/>
        <color theme="1"/>
        <rFont val="Calibri"/>
        <family val="2"/>
        <scheme val="minor"/>
      </rPr>
      <t xml:space="preserve"> have to match a requested event for this Fiscal Year.</t>
    </r>
  </si>
  <si>
    <r>
      <t xml:space="preserve">Determine how many </t>
    </r>
    <r>
      <rPr>
        <b/>
        <sz val="11"/>
        <color theme="1"/>
        <rFont val="Calibri"/>
        <family val="2"/>
        <scheme val="minor"/>
      </rPr>
      <t>USF students</t>
    </r>
    <r>
      <rPr>
        <sz val="11"/>
        <color theme="1"/>
        <rFont val="Calibri"/>
        <family val="2"/>
        <scheme val="minor"/>
      </rPr>
      <t xml:space="preserve"> attended the past event(s), based on your documentation.</t>
    </r>
  </si>
  <si>
    <r>
      <t xml:space="preserve">Type in the name and date of the past event.  The order does </t>
    </r>
    <r>
      <rPr>
        <b/>
        <i/>
        <sz val="11"/>
        <color theme="1"/>
        <rFont val="Calibri"/>
        <family val="2"/>
        <scheme val="minor"/>
      </rPr>
      <t>NOT</t>
    </r>
    <r>
      <rPr>
        <sz val="11"/>
        <color theme="1"/>
        <rFont val="Calibri"/>
        <family val="2"/>
        <scheme val="minor"/>
      </rPr>
      <t xml:space="preserve"> matter.</t>
    </r>
  </si>
  <si>
    <r>
      <t>Type in your attendance number under "</t>
    </r>
    <r>
      <rPr>
        <i/>
        <sz val="11"/>
        <color theme="1"/>
        <rFont val="Calibri"/>
        <family val="2"/>
        <scheme val="minor"/>
      </rPr>
      <t>Attendance #</t>
    </r>
    <r>
      <rPr>
        <sz val="11"/>
        <color theme="1"/>
        <rFont val="Calibri"/>
        <family val="2"/>
        <scheme val="minor"/>
      </rPr>
      <t>" for your past event.</t>
    </r>
  </si>
  <si>
    <t>Note:</t>
  </si>
  <si>
    <r>
      <t xml:space="preserve">Save your documentation and </t>
    </r>
    <r>
      <rPr>
        <b/>
        <sz val="11"/>
        <color theme="1"/>
        <rFont val="Calibri"/>
        <family val="2"/>
        <scheme val="minor"/>
      </rPr>
      <t>attach it/upload</t>
    </r>
    <r>
      <rPr>
        <sz val="11"/>
        <color theme="1"/>
        <rFont val="Calibri"/>
        <family val="2"/>
        <scheme val="minor"/>
      </rPr>
      <t xml:space="preserve"> when you submit your budget.</t>
    </r>
  </si>
  <si>
    <t xml:space="preserve"> </t>
  </si>
  <si>
    <t>3)</t>
  </si>
  <si>
    <r>
      <t xml:space="preserve">Type in a file name or reference under </t>
    </r>
    <r>
      <rPr>
        <i/>
        <sz val="11"/>
        <color theme="1"/>
        <rFont val="Calibri"/>
        <family val="2"/>
        <scheme val="minor"/>
      </rPr>
      <t>"Files"</t>
    </r>
    <r>
      <rPr>
        <sz val="11"/>
        <color theme="1"/>
        <rFont val="Calibri"/>
        <family val="2"/>
        <scheme val="minor"/>
      </rPr>
      <t xml:space="preserve"> for your past event.</t>
    </r>
  </si>
  <si>
    <t>Please ensure everything is properly attached; this will save time when reviewing your budget.</t>
  </si>
  <si>
    <t>Yes/No</t>
  </si>
  <si>
    <t>Other Caps</t>
  </si>
  <si>
    <t>Amount</t>
  </si>
  <si>
    <t>YES</t>
  </si>
  <si>
    <t>Not Approved</t>
  </si>
  <si>
    <t>Total Org Cap</t>
  </si>
  <si>
    <t>NO</t>
  </si>
  <si>
    <t>Nat. Dues</t>
  </si>
  <si>
    <t>Per Event Cap</t>
  </si>
  <si>
    <t>Attire</t>
  </si>
  <si>
    <t>Recurring Cap</t>
  </si>
  <si>
    <t>Promo Items</t>
  </si>
  <si>
    <t>Publications</t>
  </si>
  <si>
    <t>Instructors</t>
  </si>
  <si>
    <t>Cap. Assets</t>
  </si>
  <si>
    <t>Tabling</t>
  </si>
  <si>
    <t>CAFC Standards FY 2021-2022</t>
  </si>
  <si>
    <r>
      <t xml:space="preserve">Notate your biggest events since </t>
    </r>
    <r>
      <rPr>
        <b/>
        <i/>
        <sz val="11"/>
        <color theme="1"/>
        <rFont val="Calibri"/>
        <family val="2"/>
        <scheme val="minor"/>
      </rPr>
      <t>July 1, 2018</t>
    </r>
    <r>
      <rPr>
        <sz val="11"/>
        <color theme="1"/>
        <rFont val="Calibri"/>
        <family val="2"/>
        <scheme val="minor"/>
      </rPr>
      <t xml:space="preserve"> where you can show that </t>
    </r>
    <r>
      <rPr>
        <b/>
        <sz val="11"/>
        <color theme="1"/>
        <rFont val="Calibri"/>
        <family val="2"/>
        <scheme val="minor"/>
      </rPr>
      <t>USF students</t>
    </r>
    <r>
      <rPr>
        <sz val="11"/>
        <color theme="1"/>
        <rFont val="Calibri"/>
        <family val="2"/>
        <scheme val="minor"/>
      </rPr>
      <t xml:space="preserve"> attended your event.</t>
    </r>
  </si>
  <si>
    <r>
      <t xml:space="preserve">This can ONLY be </t>
    </r>
    <r>
      <rPr>
        <b/>
        <sz val="11"/>
        <color theme="1"/>
        <rFont val="Calibri"/>
        <family val="2"/>
        <scheme val="minor"/>
      </rPr>
      <t>via</t>
    </r>
    <r>
      <rPr>
        <i/>
        <sz val="11"/>
        <color theme="1"/>
        <rFont val="Calibri"/>
        <family val="2"/>
        <scheme val="minor"/>
      </rPr>
      <t xml:space="preserve"> swipe card!</t>
    </r>
  </si>
  <si>
    <r>
      <t xml:space="preserve">You </t>
    </r>
    <r>
      <rPr>
        <b/>
        <i/>
        <sz val="11"/>
        <color theme="1"/>
        <rFont val="Calibri"/>
        <family val="2"/>
        <scheme val="minor"/>
      </rPr>
      <t>CAN</t>
    </r>
    <r>
      <rPr>
        <sz val="11"/>
        <color theme="1"/>
        <rFont val="Calibri"/>
        <family val="2"/>
        <scheme val="minor"/>
      </rPr>
      <t xml:space="preserve"> use multiple examples of documentation for the same event.  CAFC will go with the biggest number.</t>
    </r>
  </si>
  <si>
    <t>Other Event Materials</t>
  </si>
  <si>
    <t xml:space="preserve"> Your fellow students on the Campus Allocation Funding Committee (CAFC) will review the documentation you submit.</t>
  </si>
  <si>
    <r>
      <t>Use intuitive file names in conjuction with the instructions page so</t>
    </r>
    <r>
      <rPr>
        <b/>
        <sz val="11"/>
        <color theme="1"/>
        <rFont val="Calibri"/>
        <family val="2"/>
        <scheme val="minor"/>
      </rPr>
      <t xml:space="preserve"> the CAFC </t>
    </r>
    <r>
      <rPr>
        <sz val="11"/>
        <color theme="1"/>
        <rFont val="Calibri"/>
        <family val="2"/>
        <scheme val="minor"/>
      </rPr>
      <t>knows what you are talking about. (Eg: Spring Social 1).</t>
    </r>
  </si>
  <si>
    <r>
      <t xml:space="preserve">You </t>
    </r>
    <r>
      <rPr>
        <b/>
        <u/>
        <sz val="11"/>
        <color theme="1"/>
        <rFont val="Calibri"/>
        <family val="2"/>
        <scheme val="minor"/>
      </rPr>
      <t xml:space="preserve">CAN </t>
    </r>
    <r>
      <rPr>
        <sz val="11"/>
        <color theme="1"/>
        <rFont val="Calibri"/>
        <family val="2"/>
        <scheme val="minor"/>
      </rPr>
      <t>use multiple examples of documentation for the same event.  CAFC will go with the largest number.</t>
    </r>
  </si>
  <si>
    <t>Eligibility (Y/N)</t>
  </si>
  <si>
    <t>Y</t>
  </si>
  <si>
    <t>N</t>
  </si>
  <si>
    <r>
      <rPr>
        <b/>
        <sz val="18"/>
        <color rgb="FFFF0000"/>
        <rFont val="Calibri"/>
        <family val="2"/>
        <scheme val="minor"/>
      </rPr>
      <t>*** TO STUDENT ORGANIZATIONS:</t>
    </r>
    <r>
      <rPr>
        <b/>
        <sz val="18"/>
        <color theme="1"/>
        <rFont val="Calibri"/>
        <family val="2"/>
        <scheme val="minor"/>
      </rPr>
      <t xml:space="preserve"> "Other Event Materials" is for items that do not fit into the above categories. If you don’t use this section, type: "N/A"</t>
    </r>
    <r>
      <rPr>
        <b/>
        <sz val="18"/>
        <color rgb="FFFF0000"/>
        <rFont val="Calibri"/>
        <family val="2"/>
        <scheme val="minor"/>
      </rPr>
      <t>***</t>
    </r>
  </si>
  <si>
    <r>
      <rPr>
        <b/>
        <sz val="11"/>
        <color theme="1"/>
        <rFont val="Calibri"/>
        <family val="2"/>
        <scheme val="minor"/>
      </rPr>
      <t>$4.00 per student</t>
    </r>
    <r>
      <rPr>
        <sz val="11"/>
        <color theme="1"/>
        <rFont val="Calibri"/>
        <family val="2"/>
        <scheme val="minor"/>
      </rPr>
      <t xml:space="preserve"> attendee for the first 200 students.</t>
    </r>
  </si>
  <si>
    <r>
      <rPr>
        <b/>
        <sz val="11"/>
        <color theme="1"/>
        <rFont val="Calibri"/>
        <family val="2"/>
        <scheme val="minor"/>
      </rPr>
      <t>$2.00 per student</t>
    </r>
    <r>
      <rPr>
        <sz val="11"/>
        <color theme="1"/>
        <rFont val="Calibri"/>
        <family val="2"/>
        <scheme val="minor"/>
      </rPr>
      <t xml:space="preserve"> attendee for the next 200 students.</t>
    </r>
  </si>
  <si>
    <r>
      <t xml:space="preserve">Name your submission files in the following format: </t>
    </r>
    <r>
      <rPr>
        <b/>
        <sz val="14"/>
        <color rgb="FFFF0000"/>
        <rFont val="Calibri"/>
        <family val="2"/>
      </rPr>
      <t>FULLorgname_21-22_annualbudget.xlsx</t>
    </r>
  </si>
  <si>
    <t>FULLorgname_21-22_documentation.xlsx</t>
  </si>
  <si>
    <t>Observing the impacts of the COVID-19 Pandemic, Microsoft Teams/Zoom documentation will be considered if a U-number is also provided.</t>
  </si>
  <si>
    <r>
      <t xml:space="preserve">• Provide your </t>
    </r>
    <r>
      <rPr>
        <b/>
        <u/>
        <sz val="11"/>
        <color theme="1"/>
        <rFont val="Calibri"/>
        <family val="2"/>
        <scheme val="minor"/>
      </rPr>
      <t>best estimate</t>
    </r>
    <r>
      <rPr>
        <sz val="11"/>
        <color theme="1"/>
        <rFont val="Calibri"/>
        <family val="2"/>
        <scheme val="minor"/>
      </rPr>
      <t xml:space="preserve"> of the student attendance for each requested event. Documentation (card swipe or sign-in sheets) is expected if you are requesting funding for </t>
    </r>
    <r>
      <rPr>
        <b/>
        <u/>
        <sz val="11"/>
        <color theme="1"/>
        <rFont val="Calibri"/>
        <family val="2"/>
        <scheme val="minor"/>
      </rPr>
      <t>more than 40</t>
    </r>
    <r>
      <rPr>
        <sz val="11"/>
        <color theme="1"/>
        <rFont val="Calibri"/>
        <family val="2"/>
        <scheme val="minor"/>
      </rPr>
      <t xml:space="preserve"> student attendees.</t>
    </r>
  </si>
  <si>
    <t>Submit Here!</t>
  </si>
  <si>
    <t>21-22 RSO ANNUAL BUDGET APPLICATION</t>
  </si>
  <si>
    <r>
      <t xml:space="preserve">*** TO STUDENT ORGANIZATIONS: </t>
    </r>
    <r>
      <rPr>
        <b/>
        <sz val="14"/>
        <color theme="1"/>
        <rFont val="Calibri (Body)"/>
      </rPr>
      <t>This is the sheet where you input the documentation for your past events to show CAFC your attendance.</t>
    </r>
    <r>
      <rPr>
        <b/>
        <sz val="14"/>
        <color rgb="FFFF0000"/>
        <rFont val="Calibri"/>
        <family val="2"/>
        <scheme val="minor"/>
      </rPr>
      <t>***</t>
    </r>
  </si>
  <si>
    <t>Use intuitive file names in conjuction with the instructions page so CAFC knows what you're talking about. (Eg: Spring Social 1, Fall Social 1).</t>
  </si>
  <si>
    <t>If you are uncertain regarding the location and date of the event please ensure the event location is on USF campus and is within the fiscal year 2021-2022.</t>
  </si>
  <si>
    <t>You will save this excel sheet on your computer, edit it and upload it to qualtrics using the submit here button  which will take you to the qualtrics form. If you are requesting for events that serve over 40 students, you will need documentation receipts.</t>
  </si>
  <si>
    <r>
      <t xml:space="preserve">Submit your completed budget and attendance documentation </t>
    </r>
    <r>
      <rPr>
        <b/>
        <sz val="14"/>
        <color theme="1"/>
        <rFont val="Calibri"/>
        <family val="2"/>
        <scheme val="minor"/>
      </rPr>
      <t>by clicking the Submit Here! Button below</t>
    </r>
    <r>
      <rPr>
        <sz val="14"/>
        <color theme="1"/>
        <rFont val="Calibri"/>
        <family val="2"/>
        <scheme val="minor"/>
      </rPr>
      <t xml:space="preserve">. </t>
    </r>
  </si>
  <si>
    <r>
      <t xml:space="preserve">o </t>
    </r>
    <r>
      <rPr>
        <sz val="11"/>
        <color theme="1"/>
        <rFont val="Calibri"/>
        <family val="2"/>
        <scheme val="minor"/>
      </rPr>
      <t>Arts/crafts supplies and decorations</t>
    </r>
    <r>
      <rPr>
        <b/>
        <sz val="11"/>
        <color theme="1"/>
        <rFont val="Calibri"/>
        <family val="2"/>
        <scheme val="minor"/>
      </rPr>
      <t>.</t>
    </r>
  </si>
  <si>
    <t>This tab is only necessary if you are requesting for events for over 40 students.</t>
  </si>
  <si>
    <t>12.)</t>
  </si>
  <si>
    <t>If the answer is "Yes" to all of the above questions, you may continue!</t>
  </si>
  <si>
    <r>
      <t xml:space="preserve">o </t>
    </r>
    <r>
      <rPr>
        <sz val="11"/>
        <color theme="1"/>
        <rFont val="Calibri"/>
        <family val="2"/>
        <scheme val="minor"/>
      </rPr>
      <t>Catered Food.</t>
    </r>
  </si>
  <si>
    <r>
      <rPr>
        <b/>
        <sz val="11"/>
        <color theme="1"/>
        <rFont val="Calibri"/>
        <family val="2"/>
        <scheme val="minor"/>
      </rPr>
      <t>§</t>
    </r>
    <r>
      <rPr>
        <sz val="11"/>
        <color theme="1"/>
        <rFont val="Calibri"/>
        <family val="2"/>
        <scheme val="minor"/>
      </rPr>
      <t xml:space="preserve"> If no documentation is provided, fund for up to</t>
    </r>
    <r>
      <rPr>
        <b/>
        <sz val="11"/>
        <color theme="1"/>
        <rFont val="Calibri"/>
        <family val="2"/>
        <scheme val="minor"/>
      </rPr>
      <t xml:space="preserve"> </t>
    </r>
    <r>
      <rPr>
        <b/>
        <u/>
        <sz val="11"/>
        <color theme="1"/>
        <rFont val="Calibri (Body)"/>
      </rPr>
      <t>40 attendees.</t>
    </r>
  </si>
  <si>
    <r>
      <t xml:space="preserve">If no documentation is provided, your events will </t>
    </r>
    <r>
      <rPr>
        <b/>
        <i/>
        <sz val="11"/>
        <color theme="1"/>
        <rFont val="Calibri"/>
        <family val="2"/>
        <scheme val="minor"/>
      </rPr>
      <t>only</t>
    </r>
    <r>
      <rPr>
        <sz val="11"/>
        <color theme="1"/>
        <rFont val="Calibri"/>
        <family val="2"/>
        <scheme val="minor"/>
      </rPr>
      <t xml:space="preserve"> be funded up to</t>
    </r>
    <r>
      <rPr>
        <b/>
        <sz val="11"/>
        <color theme="1"/>
        <rFont val="Calibri"/>
        <family val="2"/>
        <scheme val="minor"/>
      </rPr>
      <t xml:space="preserve"> 40 students.</t>
    </r>
  </si>
  <si>
    <t>For questions, contact Student Business Services at sg-rmdorghelp@usf.edu, or walk-in to MSC4300 during business hours.</t>
  </si>
  <si>
    <r>
      <t xml:space="preserve">This application is for </t>
    </r>
    <r>
      <rPr>
        <b/>
        <u/>
        <sz val="11"/>
        <color theme="1"/>
        <rFont val="Calibri (Body)"/>
      </rPr>
      <t>RSO's</t>
    </r>
    <r>
      <rPr>
        <sz val="11"/>
        <color theme="1"/>
        <rFont val="Calibri"/>
        <family val="2"/>
        <scheme val="minor"/>
      </rPr>
      <t xml:space="preserve"> requesting an</t>
    </r>
    <r>
      <rPr>
        <b/>
        <sz val="12"/>
        <color theme="1"/>
        <rFont val="Calibri"/>
        <family val="2"/>
        <scheme val="minor"/>
      </rPr>
      <t xml:space="preserve"> </t>
    </r>
    <r>
      <rPr>
        <b/>
        <u/>
        <sz val="12"/>
        <color theme="1"/>
        <rFont val="Calibri"/>
        <family val="2"/>
        <scheme val="minor"/>
      </rPr>
      <t>ANNUAL BUDGET</t>
    </r>
    <r>
      <rPr>
        <sz val="11"/>
        <color theme="1"/>
        <rFont val="Calibri"/>
        <family val="2"/>
        <scheme val="minor"/>
      </rPr>
      <t xml:space="preserve"> for the </t>
    </r>
    <r>
      <rPr>
        <b/>
        <u/>
        <sz val="11"/>
        <color theme="1"/>
        <rFont val="Calibri"/>
        <family val="2"/>
        <scheme val="minor"/>
      </rPr>
      <t>2021-2022 Fiscal Year</t>
    </r>
    <r>
      <rPr>
        <b/>
        <i/>
        <sz val="11"/>
        <color theme="1"/>
        <rFont val="Calibri"/>
        <family val="2"/>
        <scheme val="minor"/>
      </rPr>
      <t>.</t>
    </r>
  </si>
  <si>
    <t>Have you attended a mandatory Annual Budget Workshop?</t>
  </si>
  <si>
    <r>
      <rPr>
        <b/>
        <u/>
        <sz val="11"/>
        <color rgb="FFFF0000"/>
        <rFont val="Calibri"/>
        <family val="2"/>
        <scheme val="minor"/>
      </rPr>
      <t>NOTE:</t>
    </r>
    <r>
      <rPr>
        <sz val="11"/>
        <color theme="1"/>
        <rFont val="Calibri"/>
        <family val="2"/>
        <scheme val="minor"/>
      </rPr>
      <t xml:space="preserve"> If no documentation is provided for an event with more than 40 attendees, your events will </t>
    </r>
    <r>
      <rPr>
        <b/>
        <u/>
        <sz val="11"/>
        <color rgb="FFFF0000"/>
        <rFont val="Calibri"/>
        <family val="2"/>
        <scheme val="minor"/>
      </rPr>
      <t>only</t>
    </r>
    <r>
      <rPr>
        <sz val="11"/>
        <color theme="1"/>
        <rFont val="Calibri"/>
        <family val="2"/>
        <scheme val="minor"/>
      </rPr>
      <t xml:space="preserve"> be funded up to</t>
    </r>
    <r>
      <rPr>
        <b/>
        <sz val="11"/>
        <color theme="1"/>
        <rFont val="Calibri"/>
        <family val="2"/>
        <scheme val="minor"/>
      </rPr>
      <t xml:space="preserve"> </t>
    </r>
    <r>
      <rPr>
        <b/>
        <u/>
        <sz val="11"/>
        <color rgb="FFFF0000"/>
        <rFont val="Calibri (Body)"/>
      </rPr>
      <t>40 attendees</t>
    </r>
    <r>
      <rPr>
        <b/>
        <sz val="11"/>
        <color theme="1"/>
        <rFont val="Calibri"/>
        <family val="2"/>
        <scheme val="minor"/>
      </rPr>
      <t>.</t>
    </r>
  </si>
  <si>
    <t>Last Edited: 12/16/2020</t>
  </si>
  <si>
    <t>4.) Capital assets are items MORE than $1,000</t>
  </si>
  <si>
    <r>
      <rPr>
        <b/>
        <sz val="11"/>
        <color theme="1"/>
        <rFont val="Calibri"/>
        <family val="2"/>
        <scheme val="minor"/>
      </rPr>
      <t>FY21-22 Eligibility Form</t>
    </r>
    <r>
      <rPr>
        <sz val="11"/>
        <color theme="1"/>
        <rFont val="Calibri"/>
        <family val="2"/>
        <scheme val="minor"/>
      </rPr>
      <t xml:space="preserve"> will need to be completed - this will be apart of your submittal proccess through Qualtrics so please do not wait until the last minute!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</si>
</sst>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quot;$&quot;#,##0.00"/>
    <numFmt numFmtId="165" formatCode="mm/dd/yy;@"/>
    <numFmt numFmtId="166" formatCode="0;;;@"/>
    <numFmt numFmtId="167" formatCode="_(&quot;$&quot;* #,##0.000000000_);_(&quot;$&quot;* \(#,##0.000000000\);_(&quot;$&quot;* &quot;-&quot;??_);_(@_)"/>
    <numFmt numFmtId="168" formatCode="[$-409]mmmm\-yy;@"/>
  </numFmts>
  <fonts count="66">
    <font>
      <sz val="11"/>
      <color theme="1"/>
      <name val="Calibri"/>
      <family val="2"/>
      <scheme val="minor"/>
    </font>
    <font>
      <b/>
      <sz val="14"/>
      <color rgb="FF0000CC"/>
      <name val="Calibri"/>
      <family val="2"/>
      <scheme val="minor"/>
    </font>
    <font>
      <b/>
      <sz val="14"/>
      <color rgb="FFFF000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rgb="FFFF0000"/>
      <name val="Calibri"/>
      <family val="2"/>
      <scheme val="minor"/>
    </font>
    <font>
      <b/>
      <sz val="12"/>
      <color theme="0"/>
      <name val="Calibri"/>
      <family val="2"/>
      <scheme val="minor"/>
    </font>
    <font>
      <b/>
      <sz val="11"/>
      <color rgb="FFFFFFFF"/>
      <name val="Calibri"/>
      <family val="2"/>
      <scheme val="minor"/>
    </font>
    <font>
      <b/>
      <sz val="11"/>
      <color theme="0"/>
      <name val="Calibri"/>
      <family val="2"/>
      <scheme val="minor"/>
    </font>
    <font>
      <sz val="11"/>
      <name val="Calibri"/>
      <family val="2"/>
      <scheme val="minor"/>
    </font>
    <font>
      <b/>
      <sz val="11"/>
      <name val="Calibri"/>
      <family val="2"/>
      <scheme val="minor"/>
    </font>
    <font>
      <b/>
      <i/>
      <sz val="11"/>
      <color theme="1"/>
      <name val="Calibri"/>
      <family val="2"/>
      <scheme val="minor"/>
    </font>
    <font>
      <b/>
      <i/>
      <u/>
      <sz val="11"/>
      <color theme="1"/>
      <name val="Calibri"/>
      <family val="2"/>
      <scheme val="minor"/>
    </font>
    <font>
      <sz val="18"/>
      <color theme="3"/>
      <name val="Calibri Light"/>
      <family val="2"/>
      <scheme val="major"/>
    </font>
    <font>
      <b/>
      <sz val="11"/>
      <color rgb="FFFA7D00"/>
      <name val="Calibri"/>
      <family val="2"/>
      <scheme val="minor"/>
    </font>
    <font>
      <sz val="11"/>
      <color rgb="FFFA7D00"/>
      <name val="Calibri"/>
      <family val="2"/>
      <scheme val="minor"/>
    </font>
    <font>
      <i/>
      <sz val="11"/>
      <color rgb="FF7F7F7F"/>
      <name val="Calibri"/>
      <family val="2"/>
      <scheme val="minor"/>
    </font>
    <font>
      <b/>
      <sz val="15"/>
      <color theme="0"/>
      <name val="Calibri"/>
      <family val="2"/>
      <scheme val="minor"/>
    </font>
    <font>
      <u/>
      <sz val="11"/>
      <color rgb="FF0070C0"/>
      <name val="Calibri"/>
      <family val="2"/>
      <scheme val="minor"/>
    </font>
    <font>
      <u/>
      <sz val="11"/>
      <color rgb="FF7030A0"/>
      <name val="Calibri"/>
      <family val="2"/>
      <scheme val="minor"/>
    </font>
    <font>
      <sz val="11"/>
      <color rgb="FF3F3F76"/>
      <name val="Calibri"/>
      <family val="2"/>
      <scheme val="minor"/>
    </font>
    <font>
      <i/>
      <sz val="11"/>
      <color theme="1"/>
      <name val="Calibri"/>
      <family val="2"/>
      <scheme val="minor"/>
    </font>
    <font>
      <sz val="11"/>
      <color theme="1"/>
      <name val="Calibri"/>
      <family val="2"/>
      <scheme val="minor"/>
    </font>
    <font>
      <b/>
      <i/>
      <sz val="11"/>
      <name val="Calibri"/>
      <family val="2"/>
      <scheme val="minor"/>
    </font>
    <font>
      <b/>
      <sz val="11"/>
      <color rgb="FF3F3F3F"/>
      <name val="Calibri"/>
      <family val="2"/>
      <scheme val="minor"/>
    </font>
    <font>
      <sz val="9"/>
      <color theme="1"/>
      <name val="Calibri"/>
      <family val="2"/>
      <scheme val="minor"/>
    </font>
    <font>
      <b/>
      <u/>
      <sz val="11"/>
      <color rgb="FF0070C0"/>
      <name val="Calibri"/>
      <family val="2"/>
      <scheme val="minor"/>
    </font>
    <font>
      <b/>
      <sz val="9"/>
      <color theme="1"/>
      <name val="Calibri"/>
      <family val="2"/>
      <scheme val="minor"/>
    </font>
    <font>
      <b/>
      <sz val="12"/>
      <color theme="1"/>
      <name val="Calibri"/>
      <family val="2"/>
      <scheme val="minor"/>
    </font>
    <font>
      <b/>
      <u/>
      <sz val="11"/>
      <color theme="1"/>
      <name val="Calibri"/>
      <family val="2"/>
      <scheme val="minor"/>
    </font>
    <font>
      <b/>
      <u/>
      <sz val="12"/>
      <color theme="1"/>
      <name val="Calibri"/>
      <family val="2"/>
      <scheme val="minor"/>
    </font>
    <font>
      <sz val="11"/>
      <color rgb="FF0070C0"/>
      <name val="Calibri"/>
      <family val="2"/>
      <scheme val="minor"/>
    </font>
    <font>
      <b/>
      <u/>
      <sz val="11"/>
      <color rgb="FFFF0000"/>
      <name val="Calibri"/>
      <family val="2"/>
      <scheme val="minor"/>
    </font>
    <font>
      <b/>
      <sz val="11"/>
      <color rgb="FF009374"/>
      <name val="Calibri"/>
      <family val="2"/>
      <scheme val="minor"/>
    </font>
    <font>
      <b/>
      <sz val="18"/>
      <name val="Calibri Light"/>
      <family val="2"/>
      <scheme val="major"/>
    </font>
    <font>
      <b/>
      <i/>
      <sz val="11"/>
      <color rgb="FFFF0000"/>
      <name val="Calibri"/>
      <family val="2"/>
      <scheme val="minor"/>
    </font>
    <font>
      <b/>
      <i/>
      <u/>
      <sz val="11"/>
      <name val="Calibri"/>
      <family val="2"/>
      <scheme val="minor"/>
    </font>
    <font>
      <b/>
      <sz val="18"/>
      <color theme="0"/>
      <name val="Calibri"/>
      <family val="2"/>
      <scheme val="minor"/>
    </font>
    <font>
      <b/>
      <sz val="18"/>
      <color theme="1"/>
      <name val="Calibri"/>
      <family val="2"/>
      <scheme val="minor"/>
    </font>
    <font>
      <b/>
      <i/>
      <u/>
      <sz val="11"/>
      <color rgb="FFFF0000"/>
      <name val="Calibri"/>
      <family val="2"/>
      <scheme val="minor"/>
    </font>
    <font>
      <b/>
      <u/>
      <sz val="16"/>
      <color theme="0"/>
      <name val="Calibri"/>
      <family val="2"/>
      <scheme val="minor"/>
    </font>
    <font>
      <sz val="24"/>
      <color theme="1"/>
      <name val="Calibri"/>
      <family val="2"/>
      <scheme val="minor"/>
    </font>
    <font>
      <b/>
      <u/>
      <sz val="15"/>
      <color theme="0"/>
      <name val="Calibri"/>
      <family val="2"/>
      <scheme val="minor"/>
    </font>
    <font>
      <b/>
      <sz val="14"/>
      <color theme="1"/>
      <name val="Calibri (Body)"/>
    </font>
    <font>
      <b/>
      <i/>
      <u/>
      <sz val="14"/>
      <color theme="1"/>
      <name val="Calibri (Body)"/>
    </font>
    <font>
      <b/>
      <sz val="14"/>
      <color rgb="FFFF0000"/>
      <name val="Calibri (Body)"/>
    </font>
    <font>
      <i/>
      <u/>
      <sz val="14"/>
      <color theme="1"/>
      <name val="Calibri (Body)"/>
    </font>
    <font>
      <b/>
      <u/>
      <sz val="11"/>
      <color theme="1"/>
      <name val="Calibri (Body)"/>
    </font>
    <font>
      <b/>
      <u/>
      <sz val="12"/>
      <color rgb="FFFF0000"/>
      <name val="Calibri"/>
      <family val="2"/>
      <scheme val="minor"/>
    </font>
    <font>
      <sz val="12"/>
      <color theme="1"/>
      <name val="Calibri"/>
      <family val="2"/>
      <scheme val="minor"/>
    </font>
    <font>
      <sz val="11"/>
      <color theme="1"/>
      <name val="Calibri (Body)"/>
    </font>
    <font>
      <b/>
      <sz val="12"/>
      <color theme="1"/>
      <name val="Calibri (Body)"/>
    </font>
    <font>
      <b/>
      <u/>
      <sz val="10"/>
      <color rgb="FFFF0000"/>
      <name val="Calibri"/>
      <family val="2"/>
      <scheme val="minor"/>
    </font>
    <font>
      <b/>
      <sz val="14"/>
      <color theme="1"/>
      <name val="Calibri"/>
      <family val="2"/>
      <scheme val="minor"/>
    </font>
    <font>
      <sz val="14"/>
      <color theme="1"/>
      <name val="Calibri"/>
      <family val="2"/>
      <scheme val="minor"/>
    </font>
    <font>
      <b/>
      <u/>
      <sz val="14"/>
      <color rgb="FFFF0000"/>
      <name val="Calibri"/>
      <family val="2"/>
      <scheme val="minor"/>
    </font>
    <font>
      <sz val="14"/>
      <color theme="1"/>
      <name val="Calibri"/>
      <family val="2"/>
    </font>
    <font>
      <b/>
      <sz val="14"/>
      <color rgb="FFFF0000"/>
      <name val="Calibri"/>
      <family val="2"/>
    </font>
    <font>
      <sz val="11"/>
      <color rgb="FF000000"/>
      <name val="Calibri"/>
      <family val="2"/>
    </font>
    <font>
      <b/>
      <u/>
      <sz val="26"/>
      <color rgb="FF002060"/>
      <name val="Calibri Light"/>
      <family val="2"/>
      <scheme val="major"/>
    </font>
    <font>
      <b/>
      <sz val="18"/>
      <color rgb="FFFF0000"/>
      <name val="Calibri"/>
      <family val="2"/>
      <scheme val="minor"/>
    </font>
    <font>
      <b/>
      <u/>
      <sz val="11"/>
      <color rgb="FFFF0000"/>
      <name val="Calibri (Body)"/>
    </font>
    <font>
      <u/>
      <sz val="72"/>
      <color theme="7" tint="0.39997558519241921"/>
      <name val="Calibri"/>
      <family val="2"/>
      <scheme val="minor"/>
    </font>
    <font>
      <b/>
      <u/>
      <sz val="16"/>
      <color theme="7" tint="0.39997558519241921"/>
      <name val="Calibri"/>
      <family val="2"/>
      <scheme val="minor"/>
    </font>
    <font>
      <b/>
      <u/>
      <sz val="26"/>
      <color theme="7" tint="0.39997558519241921"/>
      <name val="Calibri Light"/>
      <family val="2"/>
      <scheme val="major"/>
    </font>
  </fonts>
  <fills count="23">
    <fill>
      <patternFill patternType="none"/>
    </fill>
    <fill>
      <patternFill patternType="gray125"/>
    </fill>
    <fill>
      <patternFill patternType="solid">
        <fgColor theme="8" tint="0.59999389629810485"/>
        <bgColor indexed="64"/>
      </patternFill>
    </fill>
    <fill>
      <patternFill patternType="solid">
        <fgColor rgb="FF009374"/>
        <bgColor indexed="64"/>
      </patternFill>
    </fill>
    <fill>
      <patternFill patternType="solid">
        <fgColor theme="5" tint="0.79998168889431442"/>
        <bgColor indexed="64"/>
      </patternFill>
    </fill>
    <fill>
      <patternFill patternType="solid">
        <fgColor rgb="FFF2F2F2"/>
      </patternFill>
    </fill>
    <fill>
      <patternFill patternType="solid">
        <fgColor theme="9" tint="0.59999389629810485"/>
        <bgColor indexed="64"/>
      </patternFill>
    </fill>
    <fill>
      <patternFill patternType="solid">
        <fgColor rgb="FF009673"/>
        <bgColor indexed="64"/>
      </patternFill>
    </fill>
    <fill>
      <patternFill patternType="solid">
        <fgColor rgb="FFFAFAC8"/>
        <bgColor indexed="64"/>
      </patternFill>
    </fill>
    <fill>
      <patternFill patternType="solid">
        <fgColor theme="0"/>
        <bgColor indexed="64"/>
      </patternFill>
    </fill>
    <fill>
      <patternFill patternType="solid">
        <fgColor rgb="FFFFCC99"/>
      </patternFill>
    </fill>
    <fill>
      <patternFill patternType="solid">
        <fgColor rgb="FFB7E0EC"/>
        <bgColor indexed="64"/>
      </patternFill>
    </fill>
    <fill>
      <patternFill patternType="solid">
        <fgColor rgb="FFECF9FE"/>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C000"/>
        <bgColor indexed="64"/>
      </patternFill>
    </fill>
    <fill>
      <patternFill patternType="solid">
        <fgColor rgb="FFDEF0D2"/>
        <bgColor rgb="FF000000"/>
      </patternFill>
    </fill>
    <fill>
      <patternFill patternType="solid">
        <fgColor theme="1"/>
        <bgColor indexed="64"/>
      </patternFill>
    </fill>
  </fills>
  <borders count="1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auto="1"/>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auto="1"/>
      </bottom>
      <diagonal/>
    </border>
    <border>
      <left/>
      <right style="thin">
        <color indexed="64"/>
      </right>
      <top/>
      <bottom style="double">
        <color auto="1"/>
      </bottom>
      <diagonal/>
    </border>
    <border>
      <left style="thin">
        <color indexed="64"/>
      </left>
      <right/>
      <top style="double">
        <color auto="1"/>
      </top>
      <bottom/>
      <diagonal/>
    </border>
    <border>
      <left/>
      <right style="thin">
        <color indexed="64"/>
      </right>
      <top style="double">
        <color auto="1"/>
      </top>
      <bottom/>
      <diagonal/>
    </border>
    <border>
      <left style="thin">
        <color rgb="FF7F7F7F"/>
      </left>
      <right style="thin">
        <color rgb="FF7F7F7F"/>
      </right>
      <top/>
      <bottom style="double">
        <color indexed="64"/>
      </bottom>
      <diagonal/>
    </border>
    <border>
      <left style="thin">
        <color indexed="64"/>
      </left>
      <right style="thin">
        <color indexed="64"/>
      </right>
      <top style="double">
        <color auto="1"/>
      </top>
      <bottom style="thin">
        <color theme="0" tint="-0.34998626667073579"/>
      </bottom>
      <diagonal/>
    </border>
    <border>
      <left style="thin">
        <color indexed="64"/>
      </left>
      <right/>
      <top style="double">
        <color auto="1"/>
      </top>
      <bottom style="thin">
        <color theme="0" tint="-0.34998626667073579"/>
      </bottom>
      <diagonal/>
    </border>
    <border>
      <left/>
      <right style="thin">
        <color indexed="64"/>
      </right>
      <top style="double">
        <color auto="1"/>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thin">
        <color rgb="FF7F7F7F"/>
      </right>
      <top style="thin">
        <color theme="0" tint="-0.34998626667073579"/>
      </top>
      <bottom style="thin">
        <color indexed="64"/>
      </bottom>
      <diagonal/>
    </border>
    <border>
      <left style="thin">
        <color rgb="FF7F7F7F"/>
      </left>
      <right style="thin">
        <color indexed="64"/>
      </right>
      <top/>
      <bottom style="double">
        <color indexed="64"/>
      </bottom>
      <diagonal/>
    </border>
    <border>
      <left style="thin">
        <color rgb="FF7F7F7F"/>
      </left>
      <right style="thin">
        <color indexed="64"/>
      </right>
      <top style="thin">
        <color theme="0" tint="-0.34998626667073579"/>
      </top>
      <bottom style="thin">
        <color indexed="64"/>
      </bottom>
      <diagonal/>
    </border>
    <border>
      <left style="thin">
        <color indexed="64"/>
      </left>
      <right/>
      <top style="thin">
        <color indexed="64"/>
      </top>
      <bottom style="thin">
        <color theme="0" tint="-0.34998626667073579"/>
      </bottom>
      <diagonal/>
    </border>
    <border>
      <left style="thin">
        <color indexed="64"/>
      </left>
      <right style="thin">
        <color rgb="FF7F7F7F"/>
      </right>
      <top style="thin">
        <color rgb="FF7F7F7F"/>
      </top>
      <bottom style="thin">
        <color theme="0" tint="-0.34998626667073579"/>
      </bottom>
      <diagonal/>
    </border>
    <border>
      <left style="thin">
        <color indexed="64"/>
      </left>
      <right style="thin">
        <color rgb="FF7F7F7F"/>
      </right>
      <top/>
      <bottom style="thin">
        <color theme="0" tint="-0.34998626667073579"/>
      </bottom>
      <diagonal/>
    </border>
    <border>
      <left style="thin">
        <color rgb="FF7F7F7F"/>
      </left>
      <right style="thin">
        <color indexed="64"/>
      </right>
      <top style="thin">
        <color rgb="FF7F7F7F"/>
      </top>
      <bottom style="thin">
        <color theme="0" tint="-0.34998626667073579"/>
      </bottom>
      <diagonal/>
    </border>
    <border>
      <left style="thin">
        <color rgb="FF7F7F7F"/>
      </left>
      <right style="thin">
        <color indexed="64"/>
      </right>
      <top/>
      <bottom style="thin">
        <color theme="0" tint="-0.34998626667073579"/>
      </bottom>
      <diagonal/>
    </border>
    <border>
      <left style="thin">
        <color theme="0" tint="-0.34998626667073579"/>
      </left>
      <right style="thin">
        <color theme="0" tint="-0.34998626667073579"/>
      </right>
      <top style="double">
        <color auto="1"/>
      </top>
      <bottom style="thin">
        <color theme="0" tint="-0.34998626667073579"/>
      </bottom>
      <diagonal/>
    </border>
    <border>
      <left style="thin">
        <color theme="0" tint="-0.34998626667073579"/>
      </left>
      <right style="thin">
        <color auto="1"/>
      </right>
      <top style="double">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right style="thin">
        <color theme="0" tint="-0.34998626667073579"/>
      </right>
      <top style="double">
        <color auto="1"/>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auto="1"/>
      </left>
      <right/>
      <top style="thin">
        <color theme="0" tint="-0.34998626667073579"/>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theme="0" tint="-0.24994659260841701"/>
      </right>
      <top style="hair">
        <color indexed="64"/>
      </top>
      <bottom style="double">
        <color auto="1"/>
      </bottom>
      <diagonal/>
    </border>
    <border>
      <left style="thin">
        <color theme="0" tint="-0.24994659260841701"/>
      </left>
      <right style="thin">
        <color theme="0" tint="-0.24994659260841701"/>
      </right>
      <top style="hair">
        <color indexed="64"/>
      </top>
      <bottom style="double">
        <color auto="1"/>
      </bottom>
      <diagonal/>
    </border>
    <border>
      <left style="thin">
        <color theme="0" tint="-0.24994659260841701"/>
      </left>
      <right style="thin">
        <color indexed="64"/>
      </right>
      <top style="hair">
        <color indexed="64"/>
      </top>
      <bottom style="double">
        <color auto="1"/>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top style="hair">
        <color indexed="64"/>
      </top>
      <bottom style="double">
        <color auto="1"/>
      </bottom>
      <diagonal/>
    </border>
    <border>
      <left style="thin">
        <color theme="0" tint="-0.24994659260841701"/>
      </left>
      <right/>
      <top/>
      <bottom/>
      <diagonal/>
    </border>
    <border>
      <left style="thin">
        <color theme="0" tint="-0.24994659260841701"/>
      </left>
      <right/>
      <top/>
      <bottom style="thin">
        <color indexed="64"/>
      </bottom>
      <diagonal/>
    </border>
    <border>
      <left/>
      <right style="thin">
        <color indexed="64"/>
      </right>
      <top style="hair">
        <color indexed="64"/>
      </top>
      <bottom style="double">
        <color auto="1"/>
      </bottom>
      <diagonal/>
    </border>
    <border>
      <left style="thin">
        <color indexed="64"/>
      </left>
      <right style="thin">
        <color indexed="64"/>
      </right>
      <top style="thin">
        <color theme="0" tint="-0.499984740745262"/>
      </top>
      <bottom style="double">
        <color auto="1"/>
      </bottom>
      <diagonal/>
    </border>
    <border>
      <left style="thin">
        <color indexed="64"/>
      </left>
      <right style="thin">
        <color indexed="64"/>
      </right>
      <top style="thin">
        <color indexed="64"/>
      </top>
      <bottom/>
      <diagonal/>
    </border>
    <border>
      <left style="thin">
        <color rgb="FF7F7F7F"/>
      </left>
      <right style="thin">
        <color indexed="64"/>
      </right>
      <top style="thin">
        <color indexed="64"/>
      </top>
      <bottom/>
      <diagonal/>
    </border>
    <border>
      <left style="thin">
        <color indexed="64"/>
      </left>
      <right/>
      <top style="thin">
        <color theme="0" tint="-0.499984740745262"/>
      </top>
      <bottom style="double">
        <color auto="1"/>
      </bottom>
      <diagonal/>
    </border>
    <border>
      <left style="thin">
        <color theme="0" tint="-0.499984740745262"/>
      </left>
      <right style="thin">
        <color indexed="64"/>
      </right>
      <top style="thin">
        <color theme="0" tint="-0.499984740745262"/>
      </top>
      <bottom style="double">
        <color auto="1"/>
      </bottom>
      <diagonal/>
    </border>
    <border>
      <left/>
      <right style="thin">
        <color indexed="64"/>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double">
        <color auto="1"/>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rgb="FF7F7F7F"/>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indexed="64"/>
      </left>
      <right style="thin">
        <color indexed="64"/>
      </right>
      <top style="thin">
        <color indexed="64"/>
      </top>
      <bottom style="thin">
        <color rgb="FF3F3F3F"/>
      </bottom>
      <diagonal/>
    </border>
    <border>
      <left style="double">
        <color indexed="64"/>
      </left>
      <right style="double">
        <color indexed="64"/>
      </right>
      <top style="double">
        <color indexed="64"/>
      </top>
      <bottom style="double">
        <color indexed="64"/>
      </bottom>
      <diagonal/>
    </border>
    <border>
      <left/>
      <right style="thin">
        <color theme="0" tint="-0.24994659260841701"/>
      </right>
      <top style="thin">
        <color indexed="64"/>
      </top>
      <bottom style="double">
        <color auto="1"/>
      </bottom>
      <diagonal/>
    </border>
    <border>
      <left style="thin">
        <color indexed="64"/>
      </left>
      <right style="thin">
        <color indexed="64"/>
      </right>
      <top style="double">
        <color indexed="64"/>
      </top>
      <bottom style="thin">
        <color theme="0" tint="-0.14996795556505021"/>
      </bottom>
      <diagonal/>
    </border>
    <border>
      <left style="thin">
        <color indexed="64"/>
      </left>
      <right/>
      <top style="double">
        <color indexed="64"/>
      </top>
      <bottom style="thin">
        <color theme="0" tint="-0.14996795556505021"/>
      </bottom>
      <diagonal/>
    </border>
    <border>
      <left/>
      <right/>
      <top style="double">
        <color indexed="64"/>
      </top>
      <bottom style="thin">
        <color theme="0" tint="-0.14996795556505021"/>
      </bottom>
      <diagonal/>
    </border>
    <border>
      <left/>
      <right style="thin">
        <color indexed="64"/>
      </right>
      <top style="double">
        <color indexed="64"/>
      </top>
      <bottom style="thin">
        <color theme="0" tint="-0.14996795556505021"/>
      </bottom>
      <diagonal/>
    </border>
    <border>
      <left/>
      <right style="thin">
        <color rgb="FF7F7F7F"/>
      </right>
      <top style="double">
        <color indexed="64"/>
      </top>
      <bottom style="thin">
        <color theme="0" tint="-0.14996795556505021"/>
      </bottom>
      <diagonal/>
    </border>
    <border>
      <left style="thin">
        <color rgb="FF7F7F7F"/>
      </left>
      <right style="thin">
        <color rgb="FF7F7F7F"/>
      </right>
      <top style="double">
        <color indexed="64"/>
      </top>
      <bottom style="thin">
        <color theme="0" tint="-0.14996795556505021"/>
      </bottom>
      <diagonal/>
    </border>
    <border>
      <left style="thin">
        <color rgb="FF7F7F7F"/>
      </left>
      <right style="thin">
        <color indexed="64"/>
      </right>
      <top style="double">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rgb="FF7F7F7F"/>
      </right>
      <top style="thin">
        <color theme="0" tint="-0.14996795556505021"/>
      </top>
      <bottom style="thin">
        <color theme="0" tint="-0.14996795556505021"/>
      </bottom>
      <diagonal/>
    </border>
    <border>
      <left style="thin">
        <color rgb="FF7F7F7F"/>
      </left>
      <right style="thin">
        <color rgb="FF7F7F7F"/>
      </right>
      <top style="thin">
        <color theme="0" tint="-0.14996795556505021"/>
      </top>
      <bottom style="thin">
        <color theme="0" tint="-0.14996795556505021"/>
      </bottom>
      <diagonal/>
    </border>
    <border>
      <left style="thin">
        <color rgb="FF7F7F7F"/>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style="thin">
        <color rgb="FF7F7F7F"/>
      </right>
      <top style="thin">
        <color theme="0" tint="-0.14996795556505021"/>
      </top>
      <bottom style="thin">
        <color indexed="64"/>
      </bottom>
      <diagonal/>
    </border>
    <border>
      <left style="thin">
        <color rgb="FF7F7F7F"/>
      </left>
      <right/>
      <top style="thin">
        <color theme="0" tint="-0.14996795556505021"/>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medium">
        <color indexed="64"/>
      </top>
      <bottom/>
      <diagonal/>
    </border>
    <border>
      <left/>
      <right style="thin">
        <color rgb="FF000000"/>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2">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4" fillId="0" borderId="0" applyNumberFormat="0" applyFill="0" applyBorder="0" applyAlignment="0" applyProtection="0"/>
    <xf numFmtId="0" fontId="18" fillId="7" borderId="16" applyNumberFormat="0" applyAlignment="0" applyProtection="0"/>
    <xf numFmtId="0" fontId="7" fillId="7" borderId="16" applyNumberFormat="0" applyAlignment="0" applyProtection="0"/>
    <xf numFmtId="0" fontId="15" fillId="5" borderId="14" applyNumberFormat="0" applyAlignment="0" applyProtection="0"/>
    <xf numFmtId="0" fontId="17" fillId="0" borderId="0" applyNumberFormat="0" applyFill="0" applyBorder="0" applyAlignment="0" applyProtection="0"/>
    <xf numFmtId="0" fontId="4" fillId="0" borderId="15" applyNumberFormat="0" applyFill="0" applyAlignment="0" applyProtection="0"/>
    <xf numFmtId="0" fontId="21" fillId="10" borderId="14" applyNumberFormat="0" applyAlignment="0" applyProtection="0"/>
    <xf numFmtId="44" fontId="23" fillId="0" borderId="0" applyFont="0" applyFill="0" applyBorder="0" applyAlignment="0" applyProtection="0"/>
    <xf numFmtId="0" fontId="25" fillId="5" borderId="81" applyNumberFormat="0" applyAlignment="0" applyProtection="0"/>
  </cellStyleXfs>
  <cellXfs count="638">
    <xf numFmtId="0" fontId="0" fillId="0" borderId="0" xfId="0"/>
    <xf numFmtId="0" fontId="0" fillId="0" borderId="0" xfId="0" applyProtection="1"/>
    <xf numFmtId="0" fontId="3" fillId="0" borderId="0" xfId="0" applyFont="1" applyProtection="1"/>
    <xf numFmtId="0" fontId="4" fillId="0" borderId="0" xfId="0" applyFont="1" applyProtection="1"/>
    <xf numFmtId="0" fontId="0" fillId="0" borderId="0" xfId="0" applyBorder="1" applyProtection="1"/>
    <xf numFmtId="0" fontId="3" fillId="0" borderId="0" xfId="0" applyFont="1" applyBorder="1" applyProtection="1"/>
    <xf numFmtId="0" fontId="0" fillId="0" borderId="5" xfId="0" applyBorder="1" applyProtection="1"/>
    <xf numFmtId="0" fontId="0" fillId="0" borderId="7" xfId="0" applyBorder="1" applyProtection="1"/>
    <xf numFmtId="0" fontId="3" fillId="0" borderId="0" xfId="0" applyFont="1" applyFill="1" applyProtection="1"/>
    <xf numFmtId="0" fontId="0" fillId="0" borderId="0" xfId="0" applyFill="1" applyProtection="1"/>
    <xf numFmtId="0" fontId="0" fillId="0" borderId="4" xfId="0" applyBorder="1" applyProtection="1"/>
    <xf numFmtId="0" fontId="3" fillId="0" borderId="0" xfId="0" quotePrefix="1" applyFont="1" applyProtection="1"/>
    <xf numFmtId="0" fontId="6" fillId="0" borderId="0" xfId="0" applyFont="1" applyProtection="1"/>
    <xf numFmtId="0" fontId="4" fillId="0" borderId="4" xfId="0" applyFont="1" applyFill="1" applyBorder="1" applyProtection="1"/>
    <xf numFmtId="0" fontId="0" fillId="0" borderId="0" xfId="0" applyFill="1" applyBorder="1" applyProtection="1"/>
    <xf numFmtId="0" fontId="0" fillId="0" borderId="5" xfId="0" applyFill="1" applyBorder="1" applyProtection="1"/>
    <xf numFmtId="0" fontId="0" fillId="0" borderId="0" xfId="0" applyAlignment="1" applyProtection="1">
      <alignment vertical="center" wrapText="1"/>
    </xf>
    <xf numFmtId="0" fontId="0" fillId="0" borderId="0" xfId="0" applyBorder="1" applyAlignment="1">
      <alignment vertical="top"/>
    </xf>
    <xf numFmtId="0" fontId="4" fillId="0" borderId="17" xfId="0" applyFont="1" applyBorder="1" applyProtection="1"/>
    <xf numFmtId="0" fontId="4" fillId="0" borderId="8" xfId="0" applyFont="1" applyBorder="1" applyAlignment="1" applyProtection="1">
      <alignment horizontal="center"/>
    </xf>
    <xf numFmtId="1" fontId="0" fillId="8" borderId="12" xfId="0" applyNumberFormat="1" applyFill="1" applyBorder="1" applyAlignment="1" applyProtection="1">
      <alignment horizontal="center" vertical="center"/>
      <protection locked="0"/>
    </xf>
    <xf numFmtId="0" fontId="4" fillId="0" borderId="12" xfId="0" applyFont="1" applyBorder="1" applyAlignment="1" applyProtection="1">
      <alignment horizontal="center"/>
    </xf>
    <xf numFmtId="0" fontId="11" fillId="0" borderId="12" xfId="0" applyFont="1" applyBorder="1" applyAlignment="1" applyProtection="1">
      <alignment horizontal="center"/>
    </xf>
    <xf numFmtId="0" fontId="0" fillId="0" borderId="0" xfId="0" applyAlignment="1">
      <alignment horizontal="right" vertical="top"/>
    </xf>
    <xf numFmtId="0" fontId="0" fillId="0" borderId="0" xfId="0" applyAlignment="1">
      <alignment vertical="top"/>
    </xf>
    <xf numFmtId="164" fontId="3" fillId="0" borderId="0" xfId="0" applyNumberFormat="1" applyFont="1" applyProtection="1"/>
    <xf numFmtId="0" fontId="0" fillId="0" borderId="0" xfId="0" applyAlignment="1" applyProtection="1">
      <alignment vertical="center"/>
    </xf>
    <xf numFmtId="0" fontId="0" fillId="0" borderId="11" xfId="0" applyBorder="1" applyProtection="1"/>
    <xf numFmtId="2" fontId="7" fillId="7" borderId="19" xfId="5" applyNumberFormat="1" applyBorder="1" applyAlignment="1" applyProtection="1">
      <alignment horizontal="center" vertical="center"/>
    </xf>
    <xf numFmtId="0" fontId="7" fillId="7" borderId="19" xfId="5" applyBorder="1" applyAlignment="1" applyProtection="1">
      <alignment horizontal="center" vertical="center" wrapText="1"/>
    </xf>
    <xf numFmtId="0" fontId="7" fillId="7" borderId="20" xfId="5" applyBorder="1" applyAlignment="1" applyProtection="1">
      <alignment horizontal="center" vertical="center" wrapText="1"/>
    </xf>
    <xf numFmtId="1" fontId="0" fillId="0" borderId="5" xfId="0" applyNumberFormat="1" applyBorder="1" applyProtection="1"/>
    <xf numFmtId="1" fontId="0" fillId="0" borderId="8" xfId="0" applyNumberFormat="1" applyBorder="1" applyProtection="1"/>
    <xf numFmtId="0" fontId="0" fillId="8" borderId="18" xfId="0" applyFill="1" applyBorder="1" applyAlignment="1" applyProtection="1">
      <alignment horizontal="left" vertical="center"/>
      <protection locked="0"/>
    </xf>
    <xf numFmtId="0" fontId="4" fillId="0" borderId="12" xfId="0" applyFont="1" applyFill="1" applyBorder="1" applyAlignment="1" applyProtection="1">
      <alignment horizontal="center"/>
    </xf>
    <xf numFmtId="0" fontId="0" fillId="0" borderId="61" xfId="0" applyFont="1"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63" xfId="0" applyBorder="1" applyAlignment="1" applyProtection="1">
      <alignment horizontal="center" vertical="center" wrapText="1"/>
    </xf>
    <xf numFmtId="1" fontId="0" fillId="0" borderId="64" xfId="0" applyNumberFormat="1" applyBorder="1" applyProtection="1"/>
    <xf numFmtId="0" fontId="0" fillId="0" borderId="65" xfId="0" applyBorder="1" applyProtection="1"/>
    <xf numFmtId="1" fontId="0" fillId="0" borderId="66" xfId="0" applyNumberFormat="1" applyBorder="1" applyProtection="1"/>
    <xf numFmtId="1" fontId="0" fillId="0" borderId="67" xfId="0" applyNumberFormat="1" applyBorder="1" applyProtection="1"/>
    <xf numFmtId="0" fontId="0" fillId="0" borderId="68" xfId="0" applyBorder="1" applyProtection="1"/>
    <xf numFmtId="1" fontId="0" fillId="0" borderId="69" xfId="0" applyNumberFormat="1" applyBorder="1" applyProtection="1"/>
    <xf numFmtId="0" fontId="0" fillId="0" borderId="70" xfId="0" applyFont="1" applyBorder="1" applyAlignment="1" applyProtection="1">
      <alignment horizontal="center" vertical="center" wrapText="1"/>
    </xf>
    <xf numFmtId="1" fontId="0" fillId="0" borderId="71" xfId="0" applyNumberFormat="1" applyBorder="1" applyProtection="1"/>
    <xf numFmtId="1" fontId="0" fillId="0" borderId="72" xfId="0" applyNumberFormat="1" applyBorder="1" applyProtection="1"/>
    <xf numFmtId="0" fontId="0" fillId="0" borderId="73" xfId="0" applyBorder="1" applyAlignment="1" applyProtection="1">
      <alignment horizontal="center" vertical="center" wrapText="1"/>
    </xf>
    <xf numFmtId="44" fontId="15" fillId="5" borderId="76" xfId="6" applyNumberFormat="1" applyBorder="1" applyAlignment="1" applyProtection="1">
      <alignment horizontal="right"/>
    </xf>
    <xf numFmtId="44" fontId="15" fillId="5" borderId="78" xfId="6" applyNumberFormat="1" applyBorder="1" applyAlignment="1" applyProtection="1">
      <alignment horizontal="right"/>
    </xf>
    <xf numFmtId="0" fontId="4" fillId="0" borderId="74" xfId="0" applyFont="1" applyBorder="1" applyProtection="1"/>
    <xf numFmtId="0" fontId="4" fillId="0" borderId="24" xfId="0" applyFont="1" applyBorder="1" applyAlignment="1" applyProtection="1">
      <alignment horizontal="center"/>
    </xf>
    <xf numFmtId="0" fontId="7" fillId="7" borderId="17" xfId="5" applyBorder="1" applyAlignment="1" applyProtection="1">
      <alignment horizontal="center" vertical="center" wrapText="1"/>
    </xf>
    <xf numFmtId="0" fontId="7" fillId="7" borderId="6" xfId="5" applyBorder="1" applyProtection="1"/>
    <xf numFmtId="0" fontId="7" fillId="7" borderId="7" xfId="5" applyBorder="1" applyProtection="1"/>
    <xf numFmtId="0" fontId="7" fillId="7" borderId="7" xfId="5" applyBorder="1" applyAlignment="1" applyProtection="1">
      <alignment horizontal="right"/>
    </xf>
    <xf numFmtId="0" fontId="7" fillId="7" borderId="8" xfId="5" applyBorder="1" applyProtection="1"/>
    <xf numFmtId="0" fontId="0" fillId="4" borderId="4" xfId="0" applyFill="1" applyBorder="1" applyAlignment="1" applyProtection="1">
      <alignment horizontal="right" vertical="top"/>
    </xf>
    <xf numFmtId="0" fontId="0" fillId="4" borderId="25" xfId="0" applyFill="1" applyBorder="1" applyAlignment="1" applyProtection="1">
      <alignment horizontal="right" vertical="top"/>
    </xf>
    <xf numFmtId="0" fontId="4" fillId="4" borderId="25" xfId="0" applyFont="1" applyFill="1" applyBorder="1" applyAlignment="1" applyProtection="1">
      <alignment horizontal="right" vertical="top"/>
    </xf>
    <xf numFmtId="0" fontId="10" fillId="8" borderId="49" xfId="1" applyFont="1" applyFill="1" applyBorder="1" applyAlignment="1" applyProtection="1">
      <alignment horizontal="center"/>
      <protection locked="0"/>
    </xf>
    <xf numFmtId="0" fontId="10" fillId="8" borderId="51" xfId="1" applyFont="1" applyFill="1" applyBorder="1" applyAlignment="1" applyProtection="1">
      <alignment horizontal="center"/>
      <protection locked="0"/>
    </xf>
    <xf numFmtId="164" fontId="4" fillId="0" borderId="12" xfId="10" applyNumberFormat="1" applyFont="1" applyBorder="1" applyProtection="1"/>
    <xf numFmtId="164" fontId="0" fillId="0" borderId="12" xfId="10" applyNumberFormat="1" applyFont="1" applyBorder="1" applyProtection="1"/>
    <xf numFmtId="164" fontId="0" fillId="0" borderId="0" xfId="10" applyNumberFormat="1" applyFont="1" applyBorder="1" applyProtection="1"/>
    <xf numFmtId="0" fontId="0" fillId="0" borderId="75" xfId="0" applyBorder="1" applyAlignment="1" applyProtection="1">
      <alignment horizontal="center"/>
    </xf>
    <xf numFmtId="0" fontId="4" fillId="0" borderId="4" xfId="0" applyFont="1" applyBorder="1" applyProtection="1"/>
    <xf numFmtId="0" fontId="4" fillId="0" borderId="0" xfId="0" applyFont="1" applyBorder="1" applyAlignment="1" applyProtection="1">
      <alignment horizontal="center"/>
    </xf>
    <xf numFmtId="0" fontId="4" fillId="9" borderId="12" xfId="0" applyFont="1" applyFill="1" applyBorder="1" applyAlignment="1" applyProtection="1">
      <alignment horizontal="left"/>
    </xf>
    <xf numFmtId="164" fontId="15" fillId="5" borderId="14" xfId="6" applyNumberFormat="1" applyProtection="1"/>
    <xf numFmtId="1" fontId="0" fillId="0" borderId="0" xfId="0" applyNumberFormat="1" applyProtection="1"/>
    <xf numFmtId="0" fontId="0" fillId="0" borderId="10" xfId="0" applyBorder="1" applyProtection="1"/>
    <xf numFmtId="1" fontId="0" fillId="11" borderId="17" xfId="0" applyNumberFormat="1" applyFill="1" applyBorder="1" applyAlignment="1" applyProtection="1">
      <alignment horizontal="center" vertical="center"/>
      <protection locked="0"/>
    </xf>
    <xf numFmtId="44" fontId="0" fillId="0" borderId="28" xfId="10" applyFont="1" applyBorder="1"/>
    <xf numFmtId="44" fontId="0" fillId="0" borderId="5" xfId="10" applyFont="1" applyBorder="1"/>
    <xf numFmtId="44" fontId="0" fillId="0" borderId="8" xfId="10" applyFont="1" applyBorder="1"/>
    <xf numFmtId="11" fontId="0" fillId="0" borderId="27" xfId="0" applyNumberFormat="1" applyBorder="1"/>
    <xf numFmtId="11" fontId="0" fillId="0" borderId="4" xfId="0" applyNumberFormat="1" applyBorder="1"/>
    <xf numFmtId="11" fontId="0" fillId="0" borderId="6" xfId="0" applyNumberFormat="1" applyBorder="1"/>
    <xf numFmtId="44" fontId="0" fillId="0" borderId="0" xfId="10" applyFont="1" applyBorder="1"/>
    <xf numFmtId="44" fontId="0" fillId="0" borderId="21" xfId="10" applyFont="1" applyBorder="1"/>
    <xf numFmtId="44" fontId="0" fillId="0" borderId="7" xfId="10" applyFont="1" applyBorder="1"/>
    <xf numFmtId="0" fontId="0" fillId="0" borderId="20" xfId="0" applyFont="1" applyBorder="1" applyAlignment="1" applyProtection="1">
      <alignment horizontal="center" vertical="center" wrapText="1"/>
    </xf>
    <xf numFmtId="0" fontId="0" fillId="0" borderId="80" xfId="0" applyFont="1" applyBorder="1" applyAlignment="1" applyProtection="1">
      <alignment horizontal="center" vertical="center" wrapText="1"/>
    </xf>
    <xf numFmtId="11" fontId="0" fillId="0" borderId="0" xfId="0" applyNumberFormat="1" applyBorder="1"/>
    <xf numFmtId="44" fontId="15" fillId="5" borderId="14" xfId="6" applyNumberFormat="1"/>
    <xf numFmtId="167" fontId="21" fillId="10" borderId="14" xfId="9" applyNumberFormat="1"/>
    <xf numFmtId="164" fontId="4" fillId="0" borderId="0" xfId="10" applyNumberFormat="1" applyFont="1" applyBorder="1" applyProtection="1"/>
    <xf numFmtId="44" fontId="0" fillId="0" borderId="12" xfId="10" applyFont="1" applyBorder="1" applyProtection="1"/>
    <xf numFmtId="0" fontId="0" fillId="0" borderId="12" xfId="0" applyNumberFormat="1" applyBorder="1" applyProtection="1"/>
    <xf numFmtId="44" fontId="25" fillId="5" borderId="81" xfId="11" applyNumberFormat="1" applyProtection="1"/>
    <xf numFmtId="44" fontId="25" fillId="5" borderId="81" xfId="10" applyFont="1" applyFill="1" applyBorder="1" applyProtection="1"/>
    <xf numFmtId="44" fontId="0" fillId="0" borderId="12" xfId="10" applyFont="1" applyBorder="1" applyAlignment="1" applyProtection="1">
      <alignment horizontal="right"/>
    </xf>
    <xf numFmtId="1" fontId="0" fillId="8" borderId="1" xfId="0" applyNumberFormat="1" applyFill="1" applyBorder="1" applyAlignment="1" applyProtection="1">
      <alignment horizontal="center" vertical="center"/>
      <protection locked="0"/>
    </xf>
    <xf numFmtId="0" fontId="4" fillId="0" borderId="7" xfId="0" applyFont="1" applyBorder="1" applyProtection="1"/>
    <xf numFmtId="164" fontId="25" fillId="5" borderId="81" xfId="11" applyNumberFormat="1" applyAlignment="1" applyProtection="1">
      <alignment horizontal="right"/>
    </xf>
    <xf numFmtId="0" fontId="0" fillId="6" borderId="77" xfId="0" applyFill="1" applyBorder="1" applyAlignment="1" applyProtection="1">
      <alignment horizontal="center"/>
      <protection locked="0"/>
    </xf>
    <xf numFmtId="1" fontId="0" fillId="2" borderId="49" xfId="0" applyNumberFormat="1" applyFill="1" applyBorder="1" applyAlignment="1" applyProtection="1">
      <alignment horizontal="center"/>
      <protection locked="0"/>
    </xf>
    <xf numFmtId="1" fontId="0" fillId="2" borderId="51" xfId="0" applyNumberFormat="1" applyFill="1" applyBorder="1" applyAlignment="1" applyProtection="1">
      <alignment horizontal="center"/>
      <protection locked="0"/>
    </xf>
    <xf numFmtId="44" fontId="0" fillId="0" borderId="0" xfId="0" applyNumberFormat="1" applyProtection="1"/>
    <xf numFmtId="44" fontId="0" fillId="0" borderId="0" xfId="0" applyNumberFormat="1" applyBorder="1" applyProtection="1"/>
    <xf numFmtId="0" fontId="0" fillId="12" borderId="4" xfId="0" applyFill="1" applyBorder="1" applyAlignment="1" applyProtection="1">
      <alignment horizontal="right" vertical="top"/>
    </xf>
    <xf numFmtId="0" fontId="4" fillId="12" borderId="4" xfId="0" applyFont="1" applyFill="1" applyBorder="1" applyAlignment="1" applyProtection="1">
      <alignment horizontal="right" vertical="top"/>
    </xf>
    <xf numFmtId="0" fontId="3" fillId="0" borderId="0" xfId="0" applyFont="1" applyAlignment="1" applyProtection="1">
      <alignment horizontal="center"/>
    </xf>
    <xf numFmtId="44" fontId="0" fillId="0" borderId="0" xfId="10" applyFont="1"/>
    <xf numFmtId="0" fontId="0" fillId="0" borderId="0" xfId="0" applyNumberFormat="1" applyProtection="1">
      <protection locked="0"/>
    </xf>
    <xf numFmtId="8" fontId="0" fillId="0" borderId="0" xfId="0" applyNumberFormat="1" applyProtection="1"/>
    <xf numFmtId="0" fontId="4" fillId="0" borderId="9" xfId="0" applyFont="1" applyBorder="1" applyProtection="1"/>
    <xf numFmtId="164" fontId="0" fillId="8" borderId="3" xfId="0" applyNumberFormat="1" applyFill="1" applyBorder="1" applyAlignment="1" applyProtection="1">
      <protection locked="0"/>
    </xf>
    <xf numFmtId="164" fontId="8" fillId="3" borderId="12" xfId="0" applyNumberFormat="1" applyFont="1" applyFill="1" applyBorder="1" applyAlignment="1" applyProtection="1"/>
    <xf numFmtId="0" fontId="0" fillId="8" borderId="12" xfId="0" applyFill="1" applyBorder="1" applyAlignment="1" applyProtection="1">
      <protection locked="0"/>
    </xf>
    <xf numFmtId="0" fontId="8" fillId="3" borderId="12" xfId="0" applyFont="1" applyFill="1" applyBorder="1" applyAlignment="1" applyProtection="1"/>
    <xf numFmtId="164" fontId="0" fillId="2" borderId="12" xfId="0" applyNumberFormat="1" applyFill="1" applyBorder="1" applyAlignment="1" applyProtection="1">
      <protection locked="0"/>
    </xf>
    <xf numFmtId="44" fontId="0" fillId="0" borderId="12" xfId="10" applyNumberFormat="1" applyFont="1" applyBorder="1" applyProtection="1"/>
    <xf numFmtId="0" fontId="0" fillId="4" borderId="84" xfId="0" applyFill="1" applyBorder="1" applyAlignment="1">
      <alignment horizontal="right" vertical="top"/>
    </xf>
    <xf numFmtId="0" fontId="0" fillId="4" borderId="86" xfId="0" applyFill="1" applyBorder="1" applyAlignment="1">
      <alignment horizontal="right" vertical="top"/>
    </xf>
    <xf numFmtId="0" fontId="4" fillId="4" borderId="86" xfId="0" applyFont="1" applyFill="1" applyBorder="1" applyAlignment="1">
      <alignment horizontal="right" vertical="top"/>
    </xf>
    <xf numFmtId="0" fontId="1" fillId="0" borderId="0" xfId="0" applyFont="1" applyAlignment="1" applyProtection="1">
      <alignment horizontal="center" vertical="center" wrapText="1"/>
    </xf>
    <xf numFmtId="166" fontId="15" fillId="5" borderId="30" xfId="6" applyNumberFormat="1" applyBorder="1" applyAlignment="1" applyProtection="1">
      <alignment horizontal="left"/>
    </xf>
    <xf numFmtId="44" fontId="16" fillId="5" borderId="31" xfId="6" applyNumberFormat="1" applyFont="1" applyBorder="1" applyAlignment="1" applyProtection="1">
      <alignment horizontal="right"/>
    </xf>
    <xf numFmtId="44" fontId="16" fillId="5" borderId="30" xfId="6" applyNumberFormat="1" applyFont="1" applyBorder="1" applyAlignment="1" applyProtection="1">
      <alignment horizontal="right"/>
    </xf>
    <xf numFmtId="166" fontId="15" fillId="5" borderId="33" xfId="6" applyNumberFormat="1" applyBorder="1" applyAlignment="1" applyProtection="1">
      <alignment horizontal="left"/>
    </xf>
    <xf numFmtId="44" fontId="16" fillId="5" borderId="33" xfId="6" applyNumberFormat="1" applyFont="1" applyBorder="1" applyAlignment="1" applyProtection="1">
      <alignment horizontal="right"/>
    </xf>
    <xf numFmtId="166" fontId="15" fillId="5" borderId="92" xfId="6" applyNumberFormat="1" applyBorder="1" applyAlignment="1" applyProtection="1">
      <alignment horizontal="left"/>
    </xf>
    <xf numFmtId="49" fontId="0" fillId="6" borderId="77" xfId="0" applyNumberFormat="1" applyFill="1" applyBorder="1" applyAlignment="1" applyProtection="1">
      <alignment horizontal="center"/>
      <protection locked="0"/>
    </xf>
    <xf numFmtId="166" fontId="15" fillId="5" borderId="93" xfId="6" applyNumberFormat="1" applyBorder="1" applyAlignment="1" applyProtection="1">
      <alignment horizontal="left"/>
    </xf>
    <xf numFmtId="44" fontId="0" fillId="0" borderId="94" xfId="10" applyFont="1" applyBorder="1" applyProtection="1"/>
    <xf numFmtId="0" fontId="0" fillId="0" borderId="0" xfId="0" applyNumberFormat="1" applyProtection="1"/>
    <xf numFmtId="0" fontId="1" fillId="0" borderId="0" xfId="0" applyNumberFormat="1" applyFont="1" applyAlignment="1" applyProtection="1">
      <alignment horizontal="center" vertical="center" wrapText="1"/>
    </xf>
    <xf numFmtId="0" fontId="19" fillId="0" borderId="0" xfId="1" applyNumberFormat="1" applyProtection="1"/>
    <xf numFmtId="0" fontId="3" fillId="0" borderId="0" xfId="0" applyNumberFormat="1" applyFont="1" applyBorder="1" applyProtection="1"/>
    <xf numFmtId="0" fontId="3" fillId="0" borderId="0" xfId="0" applyNumberFormat="1" applyFont="1" applyProtection="1"/>
    <xf numFmtId="3" fontId="0" fillId="8" borderId="75" xfId="0" applyNumberFormat="1" applyFill="1" applyBorder="1" applyAlignment="1" applyProtection="1">
      <alignment horizontal="right"/>
      <protection locked="0"/>
    </xf>
    <xf numFmtId="3" fontId="25" fillId="5" borderId="81" xfId="11" applyNumberFormat="1" applyAlignment="1" applyProtection="1">
      <alignment horizontal="right"/>
    </xf>
    <xf numFmtId="0" fontId="4" fillId="0" borderId="12" xfId="0" applyFont="1" applyBorder="1" applyAlignment="1" applyProtection="1">
      <alignment horizontal="center" vertical="center"/>
    </xf>
    <xf numFmtId="0" fontId="4" fillId="0" borderId="12" xfId="0" applyFont="1" applyFill="1" applyBorder="1" applyAlignment="1" applyProtection="1">
      <alignment horizontal="center" vertical="center"/>
    </xf>
    <xf numFmtId="0" fontId="4" fillId="9" borderId="22" xfId="0" applyFont="1" applyFill="1" applyBorder="1" applyProtection="1"/>
    <xf numFmtId="164" fontId="0" fillId="8" borderId="75" xfId="0" applyNumberFormat="1" applyFill="1" applyBorder="1" applyAlignment="1" applyProtection="1">
      <alignment horizontal="right"/>
      <protection locked="0"/>
    </xf>
    <xf numFmtId="0" fontId="0" fillId="8" borderId="13" xfId="0" applyFill="1" applyBorder="1" applyAlignment="1" applyProtection="1">
      <protection locked="0"/>
    </xf>
    <xf numFmtId="164" fontId="0" fillId="8" borderId="8" xfId="0" applyNumberFormat="1" applyFill="1" applyBorder="1" applyAlignment="1" applyProtection="1">
      <protection locked="0"/>
    </xf>
    <xf numFmtId="164" fontId="0" fillId="2" borderId="13" xfId="0" applyNumberFormat="1" applyFill="1" applyBorder="1" applyAlignment="1" applyProtection="1">
      <protection locked="0"/>
    </xf>
    <xf numFmtId="164" fontId="34" fillId="3" borderId="2" xfId="0" applyNumberFormat="1" applyFont="1" applyFill="1" applyBorder="1" applyAlignment="1" applyProtection="1"/>
    <xf numFmtId="0" fontId="35" fillId="0" borderId="0" xfId="3" applyFont="1" applyBorder="1" applyAlignment="1" applyProtection="1"/>
    <xf numFmtId="0" fontId="0" fillId="0" borderId="96" xfId="0" applyFont="1" applyBorder="1" applyAlignment="1" applyProtection="1">
      <alignment horizontal="center" vertical="center" wrapText="1"/>
    </xf>
    <xf numFmtId="0" fontId="0" fillId="9" borderId="4" xfId="0" applyFill="1" applyBorder="1" applyProtection="1"/>
    <xf numFmtId="0" fontId="0" fillId="9" borderId="0" xfId="0" applyFill="1" applyBorder="1" applyProtection="1"/>
    <xf numFmtId="0" fontId="36" fillId="0" borderId="0" xfId="7" applyFont="1" applyBorder="1" applyAlignment="1" applyProtection="1"/>
    <xf numFmtId="0" fontId="11" fillId="0" borderId="0" xfId="0" applyFont="1" applyBorder="1" applyAlignment="1" applyProtection="1">
      <alignment wrapText="1"/>
    </xf>
    <xf numFmtId="44" fontId="15" fillId="15" borderId="1" xfId="6" applyNumberFormat="1" applyFill="1" applyBorder="1" applyAlignment="1" applyProtection="1">
      <alignment horizontal="right"/>
    </xf>
    <xf numFmtId="44" fontId="15" fillId="15" borderId="12" xfId="6" applyNumberFormat="1" applyFill="1" applyBorder="1" applyAlignment="1" applyProtection="1">
      <alignment horizontal="right"/>
    </xf>
    <xf numFmtId="0" fontId="10" fillId="8" borderId="47" xfId="1" applyFont="1" applyFill="1" applyBorder="1" applyAlignment="1" applyProtection="1">
      <alignment horizontal="right"/>
      <protection locked="0"/>
    </xf>
    <xf numFmtId="1" fontId="0" fillId="2" borderId="49" xfId="0" applyNumberFormat="1" applyFill="1" applyBorder="1" applyAlignment="1" applyProtection="1">
      <alignment horizontal="right"/>
      <protection locked="0"/>
    </xf>
    <xf numFmtId="0" fontId="10" fillId="8" borderId="49" xfId="1" applyFont="1" applyFill="1" applyBorder="1" applyAlignment="1" applyProtection="1">
      <alignment horizontal="right"/>
      <protection locked="0"/>
    </xf>
    <xf numFmtId="0" fontId="0" fillId="2" borderId="49" xfId="0" applyFill="1" applyBorder="1" applyAlignment="1" applyProtection="1">
      <alignment horizontal="right"/>
      <protection locked="0"/>
    </xf>
    <xf numFmtId="165" fontId="0" fillId="8" borderId="46" xfId="0" applyNumberFormat="1" applyFill="1" applyBorder="1" applyAlignment="1" applyProtection="1">
      <alignment horizontal="center"/>
      <protection locked="0"/>
    </xf>
    <xf numFmtId="165" fontId="0" fillId="8" borderId="48" xfId="0" applyNumberFormat="1" applyFill="1" applyBorder="1" applyAlignment="1" applyProtection="1">
      <alignment horizontal="center"/>
      <protection locked="0"/>
    </xf>
    <xf numFmtId="165" fontId="0" fillId="8" borderId="50" xfId="0" applyNumberFormat="1" applyFill="1" applyBorder="1" applyAlignment="1" applyProtection="1">
      <alignment horizontal="center"/>
      <protection locked="0"/>
    </xf>
    <xf numFmtId="1" fontId="0" fillId="8" borderId="46" xfId="0" applyNumberFormat="1" applyFill="1" applyBorder="1" applyAlignment="1" applyProtection="1">
      <alignment horizontal="center"/>
      <protection locked="0"/>
    </xf>
    <xf numFmtId="1" fontId="0" fillId="8" borderId="48" xfId="0" applyNumberFormat="1" applyFill="1" applyBorder="1" applyAlignment="1" applyProtection="1">
      <alignment horizontal="center"/>
      <protection locked="0"/>
    </xf>
    <xf numFmtId="1" fontId="0" fillId="8" borderId="50" xfId="0" applyNumberFormat="1" applyFill="1" applyBorder="1" applyAlignment="1" applyProtection="1">
      <alignment horizontal="center"/>
      <protection locked="0"/>
    </xf>
    <xf numFmtId="166" fontId="10" fillId="15" borderId="100" xfId="0" applyNumberFormat="1" applyFont="1" applyFill="1" applyBorder="1" applyAlignment="1" applyProtection="1">
      <alignment horizontal="center"/>
    </xf>
    <xf numFmtId="166" fontId="10" fillId="15" borderId="107" xfId="0" applyNumberFormat="1" applyFont="1" applyFill="1" applyBorder="1" applyAlignment="1" applyProtection="1">
      <alignment horizontal="center"/>
    </xf>
    <xf numFmtId="166" fontId="10" fillId="15" borderId="114" xfId="0" applyNumberFormat="1" applyFont="1" applyFill="1" applyBorder="1" applyAlignment="1" applyProtection="1">
      <alignment horizontal="center"/>
    </xf>
    <xf numFmtId="0" fontId="19" fillId="15" borderId="97" xfId="1" applyFill="1" applyBorder="1" applyProtection="1"/>
    <xf numFmtId="0" fontId="19" fillId="15" borderId="104" xfId="1" applyFill="1" applyBorder="1" applyProtection="1"/>
    <xf numFmtId="0" fontId="19" fillId="15" borderId="111" xfId="1" applyFill="1" applyBorder="1" applyProtection="1"/>
    <xf numFmtId="0" fontId="1" fillId="0" borderId="0" xfId="0" applyNumberFormat="1" applyFont="1" applyAlignment="1" applyProtection="1">
      <alignment vertical="center" wrapText="1"/>
    </xf>
    <xf numFmtId="1" fontId="0" fillId="16" borderId="64" xfId="0" applyNumberFormat="1" applyFill="1" applyBorder="1" applyProtection="1"/>
    <xf numFmtId="1" fontId="0" fillId="16" borderId="67" xfId="0" applyNumberFormat="1" applyFill="1" applyBorder="1" applyProtection="1"/>
    <xf numFmtId="0" fontId="0" fillId="4" borderId="85" xfId="0" applyFill="1" applyBorder="1" applyAlignment="1">
      <alignment vertical="top"/>
    </xf>
    <xf numFmtId="0" fontId="0" fillId="4" borderId="85" xfId="0" applyFill="1" applyBorder="1" applyAlignment="1">
      <alignment vertical="top" wrapText="1"/>
    </xf>
    <xf numFmtId="0" fontId="38" fillId="0" borderId="91" xfId="4" applyFont="1" applyFill="1" applyBorder="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19" fillId="0" borderId="0" xfId="1" applyFill="1" applyBorder="1" applyAlignment="1">
      <alignment vertical="top"/>
    </xf>
    <xf numFmtId="0" fontId="32" fillId="0" borderId="0" xfId="1" applyFont="1" applyFill="1" applyBorder="1" applyAlignment="1">
      <alignment vertical="top"/>
    </xf>
    <xf numFmtId="0" fontId="0" fillId="0" borderId="0" xfId="0" applyFont="1" applyFill="1" applyBorder="1" applyAlignment="1">
      <alignment vertical="top"/>
    </xf>
    <xf numFmtId="0" fontId="38" fillId="0" borderId="0" xfId="4" applyFont="1" applyFill="1" applyBorder="1" applyAlignment="1">
      <alignment horizontal="center" vertical="top"/>
    </xf>
    <xf numFmtId="0" fontId="4" fillId="0" borderId="0" xfId="0" applyFont="1" applyFill="1" applyBorder="1" applyAlignment="1" applyProtection="1">
      <alignment vertical="top" wrapText="1"/>
    </xf>
    <xf numFmtId="0" fontId="0" fillId="0" borderId="0" xfId="0" applyFont="1" applyFill="1" applyBorder="1" applyAlignment="1" applyProtection="1">
      <alignment vertical="top" wrapText="1"/>
    </xf>
    <xf numFmtId="0" fontId="32" fillId="0" borderId="0" xfId="1" applyFont="1" applyFill="1" applyBorder="1" applyProtection="1"/>
    <xf numFmtId="0" fontId="0" fillId="0" borderId="0" xfId="0" applyFont="1" applyFill="1" applyBorder="1" applyAlignment="1">
      <alignment vertical="top" wrapText="1"/>
    </xf>
    <xf numFmtId="0" fontId="0" fillId="0" borderId="0" xfId="0" applyFill="1"/>
    <xf numFmtId="0" fontId="0" fillId="4" borderId="85" xfId="0" applyFill="1" applyBorder="1" applyAlignment="1">
      <alignment vertical="center" wrapText="1"/>
    </xf>
    <xf numFmtId="0" fontId="0" fillId="4" borderId="84" xfId="0" applyFill="1" applyBorder="1" applyAlignment="1">
      <alignment vertical="center" wrapText="1"/>
    </xf>
    <xf numFmtId="0" fontId="0" fillId="4" borderId="87" xfId="0" applyFill="1" applyBorder="1" applyAlignment="1">
      <alignment vertical="center" wrapText="1"/>
    </xf>
    <xf numFmtId="0" fontId="42" fillId="0" borderId="0" xfId="0" applyFont="1"/>
    <xf numFmtId="0" fontId="4" fillId="4" borderId="0" xfId="0" applyFont="1" applyFill="1" applyBorder="1" applyAlignment="1">
      <alignment horizontal="right" vertical="top"/>
    </xf>
    <xf numFmtId="0" fontId="18" fillId="7" borderId="88" xfId="4" applyBorder="1" applyAlignment="1">
      <alignment horizontal="right" vertical="center"/>
    </xf>
    <xf numFmtId="0" fontId="4" fillId="4" borderId="82" xfId="0" applyFont="1" applyFill="1" applyBorder="1" applyAlignment="1">
      <alignment horizontal="right" vertical="top"/>
    </xf>
    <xf numFmtId="0" fontId="0" fillId="4" borderId="0" xfId="0" applyFont="1" applyFill="1" applyBorder="1" applyAlignment="1">
      <alignment horizontal="left" vertical="top"/>
    </xf>
    <xf numFmtId="0" fontId="4" fillId="14" borderId="88" xfId="0" applyFont="1" applyFill="1" applyBorder="1" applyAlignment="1">
      <alignment horizontal="right" vertical="top"/>
    </xf>
    <xf numFmtId="0" fontId="0" fillId="0" borderId="0" xfId="0" applyBorder="1"/>
    <xf numFmtId="0" fontId="0" fillId="0" borderId="85" xfId="0" applyBorder="1"/>
    <xf numFmtId="0" fontId="0" fillId="0" borderId="84" xfId="0" applyBorder="1"/>
    <xf numFmtId="0" fontId="0" fillId="0" borderId="117" xfId="0" applyBorder="1"/>
    <xf numFmtId="0" fontId="0" fillId="0" borderId="87" xfId="0" applyBorder="1"/>
    <xf numFmtId="0" fontId="0" fillId="0" borderId="0" xfId="0" applyAlignment="1" applyProtection="1">
      <alignment horizontal="center" vertical="center"/>
    </xf>
    <xf numFmtId="0" fontId="2" fillId="0" borderId="0" xfId="0" applyFont="1" applyFill="1" applyBorder="1" applyAlignment="1" applyProtection="1">
      <alignment vertical="top"/>
    </xf>
    <xf numFmtId="0" fontId="0" fillId="9" borderId="117" xfId="0" applyFill="1" applyBorder="1" applyProtection="1"/>
    <xf numFmtId="0" fontId="0" fillId="9" borderId="87" xfId="0" applyFill="1" applyBorder="1" applyProtection="1"/>
    <xf numFmtId="0" fontId="36" fillId="9" borderId="82" xfId="7" applyFont="1" applyFill="1" applyBorder="1" applyAlignment="1" applyProtection="1">
      <alignment vertical="center"/>
    </xf>
    <xf numFmtId="0" fontId="36" fillId="9" borderId="91" xfId="7" applyFont="1" applyFill="1" applyBorder="1" applyAlignment="1" applyProtection="1">
      <alignment vertical="center"/>
    </xf>
    <xf numFmtId="0" fontId="36" fillId="9" borderId="83" xfId="7" applyFont="1" applyFill="1" applyBorder="1" applyAlignment="1" applyProtection="1">
      <alignment vertical="center"/>
    </xf>
    <xf numFmtId="0" fontId="4" fillId="9" borderId="0" xfId="0" applyFont="1" applyFill="1" applyBorder="1" applyAlignment="1" applyProtection="1">
      <alignment vertical="center"/>
    </xf>
    <xf numFmtId="0" fontId="4" fillId="9" borderId="85" xfId="0" applyFont="1" applyFill="1" applyBorder="1" applyAlignment="1" applyProtection="1">
      <alignment vertical="center"/>
    </xf>
    <xf numFmtId="0" fontId="11" fillId="9" borderId="0" xfId="0" applyFont="1" applyFill="1" applyBorder="1" applyAlignment="1" applyProtection="1">
      <alignment vertical="center"/>
    </xf>
    <xf numFmtId="0" fontId="11" fillId="9" borderId="85" xfId="0" applyFont="1" applyFill="1" applyBorder="1" applyAlignment="1" applyProtection="1">
      <alignment vertical="center"/>
    </xf>
    <xf numFmtId="0" fontId="36" fillId="9" borderId="82" xfId="7" applyFont="1" applyFill="1" applyBorder="1" applyAlignment="1" applyProtection="1"/>
    <xf numFmtId="0" fontId="36" fillId="9" borderId="91" xfId="7" applyFont="1" applyFill="1" applyBorder="1" applyAlignment="1" applyProtection="1"/>
    <xf numFmtId="0" fontId="0" fillId="9" borderId="91" xfId="0" applyFill="1" applyBorder="1" applyProtection="1"/>
    <xf numFmtId="0" fontId="0" fillId="9" borderId="83" xfId="0" applyFill="1" applyBorder="1" applyProtection="1"/>
    <xf numFmtId="0" fontId="11" fillId="9" borderId="117" xfId="0" applyFont="1" applyFill="1" applyBorder="1" applyAlignment="1" applyProtection="1"/>
    <xf numFmtId="0" fontId="0" fillId="0" borderId="86" xfId="0" applyBorder="1"/>
    <xf numFmtId="0" fontId="39" fillId="0" borderId="84" xfId="0" applyFont="1" applyFill="1" applyBorder="1" applyAlignment="1">
      <alignment vertical="center" wrapText="1"/>
    </xf>
    <xf numFmtId="0" fontId="39" fillId="0" borderId="0" xfId="0" applyFont="1" applyFill="1" applyBorder="1" applyAlignment="1">
      <alignment vertical="center" wrapText="1"/>
    </xf>
    <xf numFmtId="0" fontId="4" fillId="4" borderId="84" xfId="0" applyFont="1" applyFill="1" applyBorder="1" applyAlignment="1">
      <alignment horizontal="right" vertical="top"/>
    </xf>
    <xf numFmtId="0" fontId="0" fillId="0" borderId="84" xfId="0" applyBorder="1" applyAlignment="1">
      <alignment horizontal="right" vertical="top"/>
    </xf>
    <xf numFmtId="0" fontId="0" fillId="0" borderId="0" xfId="0" applyBorder="1" applyAlignment="1">
      <alignment horizontal="right" vertical="top"/>
    </xf>
    <xf numFmtId="0" fontId="0" fillId="0" borderId="86" xfId="0" applyBorder="1" applyAlignment="1">
      <alignment horizontal="right" vertical="top"/>
    </xf>
    <xf numFmtId="0" fontId="0" fillId="0" borderId="117" xfId="0" applyBorder="1" applyAlignment="1">
      <alignment horizontal="right" vertical="top"/>
    </xf>
    <xf numFmtId="0" fontId="0" fillId="0" borderId="117" xfId="0" applyBorder="1" applyAlignment="1">
      <alignment vertical="top"/>
    </xf>
    <xf numFmtId="0" fontId="31" fillId="6" borderId="120" xfId="1" applyFont="1" applyFill="1" applyBorder="1" applyAlignment="1" applyProtection="1">
      <alignment horizontal="center" vertical="center"/>
    </xf>
    <xf numFmtId="0" fontId="4" fillId="9" borderId="4" xfId="0" applyFont="1" applyFill="1" applyBorder="1" applyProtection="1"/>
    <xf numFmtId="0" fontId="0" fillId="9" borderId="5" xfId="0" applyFill="1" applyBorder="1" applyProtection="1"/>
    <xf numFmtId="0" fontId="36" fillId="9" borderId="0" xfId="7" applyFont="1" applyFill="1" applyBorder="1" applyAlignment="1" applyProtection="1">
      <alignment vertical="center"/>
    </xf>
    <xf numFmtId="0" fontId="11" fillId="9" borderId="0" xfId="0" applyFont="1" applyFill="1" applyBorder="1" applyAlignment="1" applyProtection="1"/>
    <xf numFmtId="0" fontId="36" fillId="9" borderId="4" xfId="7" applyFont="1" applyFill="1" applyBorder="1" applyAlignment="1" applyProtection="1">
      <alignment vertical="center"/>
    </xf>
    <xf numFmtId="0" fontId="36" fillId="9" borderId="5" xfId="7" applyFont="1" applyFill="1" applyBorder="1" applyAlignment="1" applyProtection="1">
      <alignment vertical="center"/>
    </xf>
    <xf numFmtId="0" fontId="11" fillId="9" borderId="4" xfId="0" applyFont="1" applyFill="1" applyBorder="1" applyAlignment="1" applyProtection="1"/>
    <xf numFmtId="0" fontId="11" fillId="9" borderId="5" xfId="0" applyFont="1" applyFill="1" applyBorder="1" applyAlignment="1" applyProtection="1"/>
    <xf numFmtId="0" fontId="0" fillId="9" borderId="7" xfId="0" applyFill="1" applyBorder="1" applyProtection="1"/>
    <xf numFmtId="0" fontId="0" fillId="9" borderId="8" xfId="0" applyFill="1" applyBorder="1" applyProtection="1"/>
    <xf numFmtId="0" fontId="31" fillId="6" borderId="12" xfId="1" applyFont="1" applyFill="1" applyBorder="1" applyAlignment="1" applyProtection="1">
      <alignment horizontal="center" vertical="center"/>
    </xf>
    <xf numFmtId="0" fontId="35" fillId="0" borderId="10" xfId="3" applyFont="1" applyBorder="1" applyAlignment="1" applyProtection="1"/>
    <xf numFmtId="0" fontId="3" fillId="0" borderId="5" xfId="0" applyFont="1" applyBorder="1" applyProtection="1"/>
    <xf numFmtId="0" fontId="3" fillId="0" borderId="7" xfId="0" applyFont="1" applyBorder="1" applyProtection="1"/>
    <xf numFmtId="0" fontId="3" fillId="0" borderId="8" xfId="0" applyFont="1" applyBorder="1" applyProtection="1"/>
    <xf numFmtId="0" fontId="4" fillId="0" borderId="0" xfId="0" applyFont="1" applyFill="1" applyBorder="1" applyAlignment="1">
      <alignment horizontal="right" vertical="top"/>
    </xf>
    <xf numFmtId="0" fontId="11" fillId="9" borderId="4" xfId="0" applyFont="1" applyFill="1" applyBorder="1" applyAlignment="1" applyProtection="1">
      <alignment vertical="top"/>
    </xf>
    <xf numFmtId="0" fontId="4" fillId="6" borderId="88" xfId="0" applyFont="1" applyFill="1" applyBorder="1" applyAlignment="1">
      <alignment horizontal="right" vertical="top" wrapText="1"/>
    </xf>
    <xf numFmtId="0" fontId="0" fillId="6" borderId="90" xfId="0" applyFill="1" applyBorder="1" applyAlignment="1">
      <alignment vertical="top" wrapText="1"/>
    </xf>
    <xf numFmtId="0" fontId="4" fillId="4" borderId="85" xfId="0" applyFont="1" applyFill="1" applyBorder="1" applyAlignment="1">
      <alignment vertical="top" wrapText="1"/>
    </xf>
    <xf numFmtId="0" fontId="0" fillId="0" borderId="85" xfId="0" applyFill="1" applyBorder="1" applyAlignment="1">
      <alignment vertical="top"/>
    </xf>
    <xf numFmtId="0" fontId="0" fillId="4" borderId="122" xfId="0" applyFill="1" applyBorder="1" applyAlignment="1">
      <alignment vertical="top"/>
    </xf>
    <xf numFmtId="0" fontId="0" fillId="4" borderId="84" xfId="0" applyFill="1" applyBorder="1" applyProtection="1"/>
    <xf numFmtId="0" fontId="0" fillId="0" borderId="87" xfId="0" applyBorder="1" applyAlignment="1">
      <alignment vertical="top"/>
    </xf>
    <xf numFmtId="0" fontId="4" fillId="4" borderId="84" xfId="0" applyFont="1" applyFill="1" applyBorder="1" applyAlignment="1">
      <alignment horizontal="right" vertical="top" wrapText="1"/>
    </xf>
    <xf numFmtId="0" fontId="55" fillId="4" borderId="85" xfId="0" applyFont="1" applyFill="1" applyBorder="1" applyAlignment="1">
      <alignment vertical="top" wrapText="1"/>
    </xf>
    <xf numFmtId="0" fontId="57" fillId="4" borderId="85" xfId="0" applyFont="1" applyFill="1" applyBorder="1" applyAlignment="1">
      <alignment vertical="top" wrapText="1"/>
    </xf>
    <xf numFmtId="0" fontId="2" fillId="4" borderId="85" xfId="0" applyFont="1" applyFill="1" applyBorder="1" applyAlignment="1">
      <alignment vertical="top" wrapText="1"/>
    </xf>
    <xf numFmtId="0" fontId="0" fillId="0" borderId="127" xfId="0" applyBorder="1"/>
    <xf numFmtId="0" fontId="0" fillId="0" borderId="128" xfId="0" applyBorder="1"/>
    <xf numFmtId="0" fontId="0" fillId="0" borderId="129" xfId="0" applyBorder="1"/>
    <xf numFmtId="0" fontId="21" fillId="10" borderId="14" xfId="9" applyProtection="1"/>
    <xf numFmtId="0" fontId="15" fillId="5" borderId="14" xfId="6" applyProtection="1"/>
    <xf numFmtId="0" fontId="4" fillId="0" borderId="27" xfId="0" applyFont="1" applyBorder="1" applyProtection="1"/>
    <xf numFmtId="0" fontId="4" fillId="0" borderId="1" xfId="0" applyFont="1" applyBorder="1" applyProtection="1"/>
    <xf numFmtId="0" fontId="0" fillId="4" borderId="85" xfId="0" applyFill="1" applyBorder="1" applyAlignment="1">
      <alignment horizontal="left" vertical="top" wrapText="1"/>
    </xf>
    <xf numFmtId="0" fontId="54" fillId="4" borderId="84" xfId="0" applyFont="1" applyFill="1" applyBorder="1" applyAlignment="1">
      <alignment horizontal="right" vertical="top" wrapText="1"/>
    </xf>
    <xf numFmtId="0" fontId="0" fillId="14" borderId="89" xfId="0" applyFont="1" applyFill="1" applyBorder="1" applyAlignment="1">
      <alignment horizontal="left" vertical="top"/>
    </xf>
    <xf numFmtId="0" fontId="0" fillId="14" borderId="90" xfId="0" applyFill="1" applyBorder="1" applyAlignment="1">
      <alignment horizontal="left" vertical="top"/>
    </xf>
    <xf numFmtId="0" fontId="4" fillId="4" borderId="117" xfId="0" applyFont="1" applyFill="1" applyBorder="1" applyAlignment="1">
      <alignment horizontal="left" vertical="top"/>
    </xf>
    <xf numFmtId="0" fontId="4" fillId="4" borderId="87" xfId="0" applyFont="1" applyFill="1" applyBorder="1" applyAlignment="1">
      <alignment horizontal="left" vertical="top"/>
    </xf>
    <xf numFmtId="0" fontId="4" fillId="4" borderId="0" xfId="0" applyFont="1" applyFill="1" applyBorder="1" applyAlignment="1">
      <alignment horizontal="left" vertical="top"/>
    </xf>
    <xf numFmtId="0" fontId="4" fillId="4" borderId="85" xfId="0" applyFont="1" applyFill="1" applyBorder="1" applyAlignment="1">
      <alignment horizontal="left" vertical="top"/>
    </xf>
    <xf numFmtId="0" fontId="43" fillId="7" borderId="89" xfId="4" applyFont="1" applyBorder="1" applyAlignment="1">
      <alignment horizontal="left" vertical="center"/>
    </xf>
    <xf numFmtId="0" fontId="43" fillId="7" borderId="90" xfId="4" applyFont="1" applyBorder="1" applyAlignment="1">
      <alignment horizontal="left" vertical="center"/>
    </xf>
    <xf numFmtId="0" fontId="0" fillId="4" borderId="85" xfId="0" applyFill="1" applyBorder="1" applyAlignment="1">
      <alignment horizontal="left" vertical="top"/>
    </xf>
    <xf numFmtId="0" fontId="7" fillId="7" borderId="95" xfId="5" applyBorder="1" applyAlignment="1" applyProtection="1">
      <alignment horizontal="center" vertical="center" wrapText="1"/>
    </xf>
    <xf numFmtId="0" fontId="7" fillId="7" borderId="19" xfId="5" applyBorder="1" applyAlignment="1" applyProtection="1">
      <alignment horizontal="center" vertical="center"/>
    </xf>
    <xf numFmtId="0" fontId="7" fillId="7" borderId="12" xfId="5" applyBorder="1" applyAlignment="1" applyProtection="1">
      <alignment horizontal="center" vertical="center" wrapText="1"/>
    </xf>
    <xf numFmtId="0" fontId="4" fillId="0" borderId="59" xfId="0" applyFont="1" applyBorder="1" applyAlignment="1" applyProtection="1">
      <alignment horizontal="center"/>
    </xf>
    <xf numFmtId="0" fontId="7" fillId="7" borderId="18" xfId="5" applyBorder="1" applyAlignment="1" applyProtection="1">
      <alignment horizontal="center" vertical="center"/>
    </xf>
    <xf numFmtId="0" fontId="60" fillId="20" borderId="3" xfId="3" applyFont="1" applyFill="1" applyBorder="1" applyAlignment="1" applyProtection="1">
      <alignment vertical="center"/>
    </xf>
    <xf numFmtId="168" fontId="0" fillId="8" borderId="1" xfId="0" applyNumberFormat="1" applyFill="1" applyBorder="1" applyAlignment="1" applyProtection="1">
      <alignment horizontal="left" vertical="center"/>
      <protection locked="0"/>
    </xf>
    <xf numFmtId="0" fontId="0" fillId="0" borderId="4" xfId="0" applyBorder="1"/>
    <xf numFmtId="0" fontId="22" fillId="0" borderId="85" xfId="0" applyFont="1" applyBorder="1" applyAlignment="1">
      <alignment horizontal="right"/>
    </xf>
    <xf numFmtId="0" fontId="63" fillId="22" borderId="82" xfId="1" applyFont="1" applyFill="1" applyBorder="1" applyAlignment="1">
      <alignment horizontal="center" vertical="center"/>
    </xf>
    <xf numFmtId="0" fontId="63" fillId="22" borderId="83" xfId="1" applyFont="1" applyFill="1" applyBorder="1" applyAlignment="1">
      <alignment horizontal="center" vertical="center"/>
    </xf>
    <xf numFmtId="0" fontId="63" fillId="22" borderId="84" xfId="1" applyFont="1" applyFill="1" applyBorder="1" applyAlignment="1">
      <alignment horizontal="center" vertical="center"/>
    </xf>
    <xf numFmtId="0" fontId="63" fillId="22" borderId="85" xfId="1" applyFont="1" applyFill="1" applyBorder="1" applyAlignment="1">
      <alignment horizontal="center" vertical="center"/>
    </xf>
    <xf numFmtId="0" fontId="0" fillId="4" borderId="85" xfId="0" applyFill="1" applyBorder="1" applyAlignment="1">
      <alignment horizontal="left" vertical="top" wrapText="1"/>
    </xf>
    <xf numFmtId="0" fontId="48" fillId="14" borderId="121" xfId="0" applyFont="1" applyFill="1" applyBorder="1" applyAlignment="1">
      <alignment horizontal="center" vertical="center" wrapText="1"/>
    </xf>
    <xf numFmtId="0" fontId="48" fillId="14" borderId="122" xfId="0" applyFont="1" applyFill="1" applyBorder="1" applyAlignment="1">
      <alignment horizontal="center" vertical="center" wrapText="1"/>
    </xf>
    <xf numFmtId="0" fontId="0" fillId="14" borderId="123" xfId="0" applyFill="1" applyBorder="1" applyAlignment="1">
      <alignment horizontal="center" vertical="center" wrapText="1"/>
    </xf>
    <xf numFmtId="0" fontId="0" fillId="14" borderId="124" xfId="0" applyFill="1" applyBorder="1" applyAlignment="1">
      <alignment horizontal="center" vertical="center" wrapText="1"/>
    </xf>
    <xf numFmtId="0" fontId="29" fillId="18" borderId="88" xfId="0" applyFont="1" applyFill="1" applyBorder="1" applyAlignment="1">
      <alignment horizontal="center" vertical="center" wrapText="1"/>
    </xf>
    <xf numFmtId="0" fontId="50" fillId="18" borderId="90" xfId="0" applyFont="1" applyFill="1" applyBorder="1" applyAlignment="1">
      <alignment horizontal="center" vertical="center" wrapText="1"/>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48" fillId="14" borderId="125" xfId="0" applyFont="1" applyFill="1" applyBorder="1" applyAlignment="1">
      <alignment horizontal="center" vertical="center" wrapText="1"/>
    </xf>
    <xf numFmtId="0" fontId="0" fillId="14" borderId="126" xfId="0" applyFill="1" applyBorder="1" applyAlignment="1">
      <alignment horizontal="center" vertical="center" wrapText="1"/>
    </xf>
    <xf numFmtId="0" fontId="41" fillId="7" borderId="88" xfId="4" applyFont="1" applyFill="1" applyBorder="1" applyAlignment="1">
      <alignment horizontal="center" vertical="center"/>
    </xf>
    <xf numFmtId="0" fontId="41" fillId="7" borderId="90" xfId="4" applyFont="1" applyFill="1" applyBorder="1" applyAlignment="1">
      <alignment horizontal="center" vertical="center"/>
    </xf>
    <xf numFmtId="0" fontId="0" fillId="14" borderId="82" xfId="0" applyFill="1" applyBorder="1" applyAlignment="1">
      <alignment horizontal="center" vertical="center" wrapText="1"/>
    </xf>
    <xf numFmtId="0" fontId="0" fillId="14" borderId="83" xfId="0" applyFill="1" applyBorder="1" applyAlignment="1">
      <alignment horizontal="center" vertical="center" wrapText="1"/>
    </xf>
    <xf numFmtId="0" fontId="0" fillId="14" borderId="86" xfId="0" applyFill="1" applyBorder="1" applyAlignment="1">
      <alignment horizontal="center" vertical="center" wrapText="1"/>
    </xf>
    <xf numFmtId="0" fontId="0" fillId="14" borderId="87" xfId="0" applyFill="1" applyBorder="1" applyAlignment="1">
      <alignment horizontal="center" vertical="center" wrapText="1"/>
    </xf>
    <xf numFmtId="0" fontId="0" fillId="18" borderId="88" xfId="0" applyFill="1" applyBorder="1" applyAlignment="1">
      <alignment horizontal="center" vertical="center"/>
    </xf>
    <xf numFmtId="0" fontId="0" fillId="18" borderId="90" xfId="0" applyFill="1" applyBorder="1" applyAlignment="1">
      <alignment horizontal="center" vertical="center"/>
    </xf>
    <xf numFmtId="0" fontId="5" fillId="18" borderId="88" xfId="0" applyFont="1" applyFill="1" applyBorder="1" applyAlignment="1">
      <alignment horizontal="center" vertical="center"/>
    </xf>
    <xf numFmtId="0" fontId="5" fillId="18" borderId="90" xfId="0" applyFont="1" applyFill="1" applyBorder="1" applyAlignment="1">
      <alignment horizontal="center" vertical="center"/>
    </xf>
    <xf numFmtId="0" fontId="0" fillId="18" borderId="82" xfId="0" applyFill="1" applyBorder="1" applyAlignment="1">
      <alignment horizontal="center" vertical="center" wrapText="1"/>
    </xf>
    <xf numFmtId="0" fontId="0" fillId="18" borderId="83" xfId="0" applyFill="1" applyBorder="1" applyAlignment="1">
      <alignment horizontal="center" vertical="center" wrapText="1"/>
    </xf>
    <xf numFmtId="0" fontId="0" fillId="18" borderId="86" xfId="0" applyFill="1" applyBorder="1" applyAlignment="1">
      <alignment horizontal="center" vertical="center" wrapText="1"/>
    </xf>
    <xf numFmtId="0" fontId="0" fillId="18" borderId="87" xfId="0" applyFill="1" applyBorder="1" applyAlignment="1">
      <alignment horizontal="center" vertical="center" wrapText="1"/>
    </xf>
    <xf numFmtId="0" fontId="64" fillId="22" borderId="88" xfId="4" applyFont="1" applyFill="1" applyBorder="1" applyAlignment="1">
      <alignment horizontal="center" vertical="center"/>
    </xf>
    <xf numFmtId="0" fontId="64" fillId="22" borderId="90" xfId="4" applyFont="1" applyFill="1" applyBorder="1" applyAlignment="1">
      <alignment horizontal="center" vertical="center"/>
    </xf>
    <xf numFmtId="0" fontId="54" fillId="4" borderId="84" xfId="0" applyFont="1" applyFill="1" applyBorder="1" applyAlignment="1">
      <alignment horizontal="right" vertical="top" wrapText="1"/>
    </xf>
    <xf numFmtId="0" fontId="0" fillId="6" borderId="123" xfId="0" applyFill="1" applyBorder="1" applyAlignment="1">
      <alignment horizontal="center" vertical="center" wrapText="1"/>
    </xf>
    <xf numFmtId="0" fontId="0" fillId="6" borderId="124" xfId="0" applyFill="1" applyBorder="1" applyAlignment="1">
      <alignment horizontal="center" vertical="center" wrapText="1"/>
    </xf>
    <xf numFmtId="0" fontId="30" fillId="14" borderId="121" xfId="0" applyFont="1" applyFill="1" applyBorder="1" applyAlignment="1">
      <alignment horizontal="center" vertical="center" wrapText="1"/>
    </xf>
    <xf numFmtId="0" fontId="30" fillId="14" borderId="122" xfId="0" applyFont="1" applyFill="1" applyBorder="1" applyAlignment="1">
      <alignment horizontal="center" vertical="center" wrapText="1"/>
    </xf>
    <xf numFmtId="0" fontId="30" fillId="14" borderId="123" xfId="0" applyFont="1" applyFill="1" applyBorder="1" applyAlignment="1">
      <alignment horizontal="center" vertical="center" wrapText="1"/>
    </xf>
    <xf numFmtId="0" fontId="30" fillId="14" borderId="124" xfId="0" applyFont="1" applyFill="1" applyBorder="1" applyAlignment="1">
      <alignment horizontal="center" vertical="center" wrapText="1"/>
    </xf>
    <xf numFmtId="0" fontId="0" fillId="17" borderId="118" xfId="0" applyFill="1" applyBorder="1" applyAlignment="1">
      <alignment horizontal="center" vertical="center"/>
    </xf>
    <xf numFmtId="0" fontId="0" fillId="17" borderId="119" xfId="0" applyFill="1" applyBorder="1" applyAlignment="1">
      <alignment horizontal="center" vertical="center"/>
    </xf>
    <xf numFmtId="0" fontId="0" fillId="17" borderId="82" xfId="0" applyFill="1" applyBorder="1" applyAlignment="1">
      <alignment horizontal="center" vertical="center" wrapText="1"/>
    </xf>
    <xf numFmtId="0" fontId="0" fillId="17" borderId="83" xfId="0" applyFill="1" applyBorder="1" applyAlignment="1">
      <alignment horizontal="center" vertical="center" wrapText="1"/>
    </xf>
    <xf numFmtId="0" fontId="0" fillId="17" borderId="123" xfId="0" applyFill="1" applyBorder="1" applyAlignment="1">
      <alignment horizontal="center" vertical="center" wrapText="1"/>
    </xf>
    <xf numFmtId="0" fontId="0" fillId="17" borderId="124" xfId="0" applyFill="1" applyBorder="1" applyAlignment="1">
      <alignment horizontal="center" vertical="center" wrapText="1"/>
    </xf>
    <xf numFmtId="0" fontId="0" fillId="14" borderId="121" xfId="0" applyFill="1" applyBorder="1" applyAlignment="1">
      <alignment horizontal="center" vertical="center" wrapText="1"/>
    </xf>
    <xf numFmtId="0" fontId="0" fillId="14" borderId="122" xfId="0" applyFill="1" applyBorder="1" applyAlignment="1">
      <alignment horizontal="center" vertical="center" wrapText="1"/>
    </xf>
    <xf numFmtId="0" fontId="0" fillId="4" borderId="122" xfId="0" applyFill="1" applyBorder="1" applyAlignment="1">
      <alignment horizontal="left" vertical="top" wrapText="1"/>
    </xf>
    <xf numFmtId="0" fontId="39" fillId="6" borderId="121" xfId="0" applyFont="1" applyFill="1" applyBorder="1" applyAlignment="1">
      <alignment horizontal="center" vertical="center" wrapText="1"/>
    </xf>
    <xf numFmtId="0" fontId="39" fillId="6" borderId="122" xfId="0" applyFont="1" applyFill="1" applyBorder="1" applyAlignment="1">
      <alignment horizontal="center" vertical="center" wrapText="1"/>
    </xf>
    <xf numFmtId="0" fontId="39" fillId="6" borderId="86" xfId="0" applyFont="1" applyFill="1" applyBorder="1" applyAlignment="1">
      <alignment horizontal="center" vertical="center" wrapText="1"/>
    </xf>
    <xf numFmtId="0" fontId="39" fillId="6" borderId="87" xfId="0" applyFont="1" applyFill="1" applyBorder="1" applyAlignment="1">
      <alignment horizontal="center" vertical="center" wrapText="1"/>
    </xf>
    <xf numFmtId="0" fontId="55" fillId="4" borderId="85" xfId="0" applyFont="1" applyFill="1" applyBorder="1" applyAlignment="1">
      <alignment horizontal="left" vertical="top" wrapText="1"/>
    </xf>
    <xf numFmtId="0" fontId="0" fillId="4" borderId="85" xfId="0" applyFont="1" applyFill="1" applyBorder="1" applyAlignment="1">
      <alignment horizontal="left" vertical="top" wrapText="1"/>
    </xf>
    <xf numFmtId="0" fontId="0" fillId="14" borderId="84" xfId="0" applyFill="1" applyBorder="1" applyAlignment="1">
      <alignment horizontal="center" vertical="center" wrapText="1"/>
    </xf>
    <xf numFmtId="0" fontId="0" fillId="14" borderId="85" xfId="0" applyFill="1" applyBorder="1" applyAlignment="1">
      <alignment horizontal="center" vertical="center" wrapText="1"/>
    </xf>
    <xf numFmtId="0" fontId="51" fillId="14" borderId="123" xfId="0" applyFont="1" applyFill="1" applyBorder="1" applyAlignment="1">
      <alignment horizontal="center" vertical="center" wrapText="1"/>
    </xf>
    <xf numFmtId="0" fontId="51" fillId="14" borderId="124" xfId="0" applyFont="1" applyFill="1" applyBorder="1" applyAlignment="1">
      <alignment horizontal="center" vertical="center" wrapText="1"/>
    </xf>
    <xf numFmtId="0" fontId="0" fillId="14" borderId="89" xfId="0" applyFont="1" applyFill="1" applyBorder="1" applyAlignment="1">
      <alignment horizontal="left" vertical="top"/>
    </xf>
    <xf numFmtId="0" fontId="0" fillId="14" borderId="90" xfId="0" applyFill="1" applyBorder="1" applyAlignment="1">
      <alignment horizontal="left" vertical="top"/>
    </xf>
    <xf numFmtId="0" fontId="4" fillId="4" borderId="117" xfId="0" applyFont="1" applyFill="1" applyBorder="1" applyAlignment="1">
      <alignment horizontal="left" vertical="top"/>
    </xf>
    <xf numFmtId="0" fontId="4" fillId="4" borderId="87" xfId="0" applyFont="1" applyFill="1" applyBorder="1" applyAlignment="1">
      <alignment horizontal="left" vertical="top"/>
    </xf>
    <xf numFmtId="0" fontId="4" fillId="4" borderId="0" xfId="0" applyFont="1" applyFill="1" applyBorder="1" applyAlignment="1">
      <alignment horizontal="left" vertical="top"/>
    </xf>
    <xf numFmtId="0" fontId="4" fillId="4" borderId="85" xfId="0" applyFont="1" applyFill="1" applyBorder="1" applyAlignment="1">
      <alignment horizontal="left" vertical="top"/>
    </xf>
    <xf numFmtId="0" fontId="0" fillId="14" borderId="89" xfId="0" applyFill="1" applyBorder="1" applyAlignment="1">
      <alignment horizontal="left" vertical="top"/>
    </xf>
    <xf numFmtId="0" fontId="4" fillId="4" borderId="91" xfId="0" applyFont="1" applyFill="1" applyBorder="1" applyAlignment="1">
      <alignment horizontal="left" vertical="top"/>
    </xf>
    <xf numFmtId="0" fontId="0" fillId="4" borderId="83" xfId="0" applyFill="1" applyBorder="1" applyAlignment="1">
      <alignment horizontal="left" vertical="top"/>
    </xf>
    <xf numFmtId="0" fontId="30" fillId="4" borderId="0" xfId="0" applyFont="1" applyFill="1" applyBorder="1" applyAlignment="1">
      <alignment horizontal="left" vertical="top"/>
    </xf>
    <xf numFmtId="0" fontId="30" fillId="4" borderId="85" xfId="0" applyFont="1" applyFill="1" applyBorder="1" applyAlignment="1">
      <alignment horizontal="left" vertical="top"/>
    </xf>
    <xf numFmtId="0" fontId="65" fillId="22" borderId="138" xfId="3" applyFont="1" applyFill="1" applyBorder="1" applyAlignment="1" applyProtection="1">
      <alignment horizontal="center" vertical="center"/>
    </xf>
    <xf numFmtId="0" fontId="65" fillId="22" borderId="139" xfId="3" applyFont="1" applyFill="1" applyBorder="1" applyAlignment="1" applyProtection="1">
      <alignment horizontal="center" vertical="center"/>
    </xf>
    <xf numFmtId="0" fontId="0" fillId="4" borderId="0" xfId="0" applyFont="1" applyFill="1" applyBorder="1" applyAlignment="1">
      <alignment horizontal="left" vertical="top" wrapText="1"/>
    </xf>
    <xf numFmtId="0" fontId="0" fillId="4" borderId="117" xfId="0" applyFont="1" applyFill="1" applyBorder="1" applyAlignment="1">
      <alignment horizontal="left" vertical="top" wrapText="1"/>
    </xf>
    <xf numFmtId="0" fontId="0" fillId="4" borderId="87" xfId="0" applyFont="1" applyFill="1" applyBorder="1" applyAlignment="1">
      <alignment horizontal="left" vertical="top" wrapText="1"/>
    </xf>
    <xf numFmtId="0" fontId="4" fillId="18" borderId="88" xfId="0" applyFont="1" applyFill="1" applyBorder="1" applyAlignment="1">
      <alignment horizontal="center" vertical="center"/>
    </xf>
    <xf numFmtId="0" fontId="4" fillId="18" borderId="89" xfId="0" applyFont="1" applyFill="1" applyBorder="1" applyAlignment="1">
      <alignment horizontal="center" vertical="center"/>
    </xf>
    <xf numFmtId="0" fontId="4" fillId="18" borderId="90" xfId="0" applyFont="1" applyFill="1" applyBorder="1" applyAlignment="1">
      <alignment horizontal="center" vertical="center"/>
    </xf>
    <xf numFmtId="0" fontId="0" fillId="4" borderId="117" xfId="0" applyFill="1" applyBorder="1" applyAlignment="1">
      <alignment horizontal="left" vertical="top"/>
    </xf>
    <xf numFmtId="0" fontId="0" fillId="4" borderId="87" xfId="0" applyFill="1" applyBorder="1" applyAlignment="1">
      <alignment horizontal="left" vertical="top"/>
    </xf>
    <xf numFmtId="0" fontId="43" fillId="7" borderId="89" xfId="4" applyFont="1" applyBorder="1" applyAlignment="1">
      <alignment horizontal="left" vertical="center"/>
    </xf>
    <xf numFmtId="0" fontId="43" fillId="7" borderId="90" xfId="4" applyFont="1" applyBorder="1" applyAlignment="1">
      <alignment horizontal="left" vertical="center"/>
    </xf>
    <xf numFmtId="0" fontId="0" fillId="4" borderId="0" xfId="0" applyFill="1" applyBorder="1" applyAlignment="1">
      <alignment horizontal="left" vertical="top"/>
    </xf>
    <xf numFmtId="0" fontId="0" fillId="4" borderId="85" xfId="0" applyFill="1" applyBorder="1" applyAlignment="1">
      <alignment horizontal="left" vertical="top"/>
    </xf>
    <xf numFmtId="0" fontId="4" fillId="9" borderId="84" xfId="0" applyFont="1" applyFill="1" applyBorder="1" applyAlignment="1" applyProtection="1">
      <alignment horizontal="center"/>
    </xf>
    <xf numFmtId="0" fontId="4" fillId="9" borderId="0" xfId="0" applyFont="1" applyFill="1" applyBorder="1" applyAlignment="1" applyProtection="1">
      <alignment horizontal="center"/>
    </xf>
    <xf numFmtId="0" fontId="4" fillId="9" borderId="85" xfId="0" applyFont="1" applyFill="1" applyBorder="1" applyAlignment="1" applyProtection="1">
      <alignment horizontal="center"/>
    </xf>
    <xf numFmtId="0" fontId="2" fillId="0" borderId="82" xfId="0" applyFont="1" applyBorder="1" applyAlignment="1" applyProtection="1">
      <alignment horizontal="center" vertical="center" wrapText="1"/>
    </xf>
    <xf numFmtId="0" fontId="2" fillId="0" borderId="91" xfId="0" applyFont="1" applyBorder="1" applyAlignment="1" applyProtection="1">
      <alignment horizontal="center" vertical="center" wrapText="1"/>
    </xf>
    <xf numFmtId="0" fontId="2" fillId="0" borderId="83" xfId="0" applyFont="1" applyBorder="1" applyAlignment="1" applyProtection="1">
      <alignment horizontal="center" vertical="center" wrapText="1"/>
    </xf>
    <xf numFmtId="0" fontId="2" fillId="0" borderId="8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85" xfId="0" applyFont="1" applyBorder="1" applyAlignment="1" applyProtection="1">
      <alignment horizontal="center" vertical="center" wrapText="1"/>
    </xf>
    <xf numFmtId="0" fontId="2" fillId="0" borderId="86" xfId="0" applyFont="1" applyBorder="1" applyAlignment="1" applyProtection="1">
      <alignment horizontal="center" vertical="center" wrapText="1"/>
    </xf>
    <xf numFmtId="0" fontId="2" fillId="0" borderId="117" xfId="0" applyFont="1" applyBorder="1" applyAlignment="1" applyProtection="1">
      <alignment horizontal="center" vertical="center" wrapText="1"/>
    </xf>
    <xf numFmtId="0" fontId="2" fillId="0" borderId="87" xfId="0" applyFont="1" applyBorder="1" applyAlignment="1" applyProtection="1">
      <alignment horizontal="center" vertical="center" wrapText="1"/>
    </xf>
    <xf numFmtId="165" fontId="0" fillId="2" borderId="6" xfId="0" applyNumberFormat="1" applyFill="1" applyBorder="1" applyAlignment="1" applyProtection="1">
      <alignment horizontal="center"/>
      <protection locked="0"/>
    </xf>
    <xf numFmtId="165" fontId="0" fillId="2" borderId="8" xfId="0" applyNumberFormat="1" applyFill="1" applyBorder="1" applyAlignment="1" applyProtection="1">
      <alignment horizontal="center"/>
      <protection locked="0"/>
    </xf>
    <xf numFmtId="0" fontId="7" fillId="7" borderId="25" xfId="5" applyBorder="1" applyAlignment="1" applyProtection="1">
      <alignment horizontal="center"/>
    </xf>
    <xf numFmtId="0" fontId="7" fillId="7" borderId="16" xfId="5" applyBorder="1" applyAlignment="1" applyProtection="1">
      <alignment horizontal="center"/>
    </xf>
    <xf numFmtId="0" fontId="7" fillId="7" borderId="26" xfId="5" applyBorder="1" applyAlignment="1" applyProtection="1">
      <alignment horizontal="center"/>
    </xf>
    <xf numFmtId="0" fontId="1" fillId="0" borderId="82" xfId="0" applyFont="1" applyBorder="1" applyAlignment="1" applyProtection="1">
      <alignment horizontal="center" vertical="center" wrapText="1"/>
    </xf>
    <xf numFmtId="0" fontId="1" fillId="0" borderId="91" xfId="0" applyFont="1" applyBorder="1" applyAlignment="1" applyProtection="1">
      <alignment horizontal="center" vertical="center" wrapText="1"/>
    </xf>
    <xf numFmtId="0" fontId="1" fillId="0" borderId="83" xfId="0" applyFont="1" applyBorder="1" applyAlignment="1" applyProtection="1">
      <alignment horizontal="center" vertical="center" wrapText="1"/>
    </xf>
    <xf numFmtId="0" fontId="1" fillId="0" borderId="8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5" xfId="0" applyFont="1" applyBorder="1" applyAlignment="1" applyProtection="1">
      <alignment horizontal="center" vertical="center" wrapText="1"/>
    </xf>
    <xf numFmtId="0" fontId="1" fillId="0" borderId="86" xfId="0" applyFont="1" applyBorder="1" applyAlignment="1" applyProtection="1">
      <alignment horizontal="center" vertical="center" wrapText="1"/>
    </xf>
    <xf numFmtId="0" fontId="1" fillId="0" borderId="117" xfId="0" applyFont="1" applyBorder="1" applyAlignment="1" applyProtection="1">
      <alignment horizontal="center" vertical="center" wrapText="1"/>
    </xf>
    <xf numFmtId="0" fontId="1" fillId="0" borderId="87" xfId="0" applyFont="1" applyBorder="1" applyAlignment="1" applyProtection="1">
      <alignment horizontal="center" vertical="center" wrapText="1"/>
    </xf>
    <xf numFmtId="0" fontId="18" fillId="7" borderId="95" xfId="4" applyBorder="1" applyAlignment="1" applyProtection="1">
      <alignment horizontal="center"/>
    </xf>
    <xf numFmtId="0" fontId="0" fillId="0" borderId="4" xfId="0" applyFill="1" applyBorder="1" applyAlignment="1" applyProtection="1"/>
    <xf numFmtId="0" fontId="0" fillId="0" borderId="0" xfId="0" applyFill="1" applyBorder="1" applyAlignment="1" applyProtection="1"/>
    <xf numFmtId="0" fontId="0" fillId="0" borderId="5" xfId="0" applyFill="1" applyBorder="1" applyAlignment="1" applyProtection="1"/>
    <xf numFmtId="0" fontId="11" fillId="9" borderId="86" xfId="0" applyFont="1" applyFill="1" applyBorder="1" applyAlignment="1" applyProtection="1">
      <alignment horizontal="center"/>
    </xf>
    <xf numFmtId="0" fontId="11" fillId="9" borderId="117" xfId="0" applyFont="1" applyFill="1" applyBorder="1" applyAlignment="1" applyProtection="1">
      <alignment horizontal="center"/>
    </xf>
    <xf numFmtId="0" fontId="11" fillId="9" borderId="87" xfId="0" applyFont="1" applyFill="1" applyBorder="1" applyAlignment="1" applyProtection="1">
      <alignment horizontal="center"/>
    </xf>
    <xf numFmtId="0" fontId="18" fillId="7" borderId="136" xfId="4" applyBorder="1" applyAlignment="1" applyProtection="1">
      <alignment horizontal="center"/>
    </xf>
    <xf numFmtId="0" fontId="18" fillId="7" borderId="91" xfId="4" applyBorder="1" applyAlignment="1" applyProtection="1">
      <alignment horizontal="center"/>
    </xf>
    <xf numFmtId="0" fontId="18" fillId="7" borderId="127" xfId="4" applyBorder="1" applyAlignment="1" applyProtection="1">
      <alignment horizontal="center"/>
    </xf>
    <xf numFmtId="0" fontId="59" fillId="19" borderId="130" xfId="0" applyFont="1" applyFill="1" applyBorder="1" applyAlignment="1"/>
    <xf numFmtId="0" fontId="5" fillId="14" borderId="131" xfId="0" applyFont="1" applyFill="1" applyBorder="1" applyAlignment="1" applyProtection="1">
      <alignment horizontal="left" vertical="top" wrapText="1"/>
      <protection locked="0"/>
    </xf>
    <xf numFmtId="0" fontId="5" fillId="14" borderId="130" xfId="0" applyFont="1" applyFill="1" applyBorder="1" applyAlignment="1" applyProtection="1">
      <alignment horizontal="left" vertical="top" wrapText="1"/>
      <protection locked="0"/>
    </xf>
    <xf numFmtId="0" fontId="4" fillId="9" borderId="6" xfId="0" applyFont="1" applyFill="1" applyBorder="1" applyAlignment="1" applyProtection="1"/>
    <xf numFmtId="0" fontId="4" fillId="9" borderId="8" xfId="0" applyFont="1" applyFill="1" applyBorder="1" applyAlignment="1" applyProtection="1"/>
    <xf numFmtId="0" fontId="0" fillId="9" borderId="31" xfId="0" applyFill="1" applyBorder="1" applyAlignment="1" applyProtection="1"/>
    <xf numFmtId="0" fontId="0" fillId="9" borderId="32" xfId="0" applyFill="1" applyBorder="1" applyAlignment="1" applyProtection="1"/>
    <xf numFmtId="164" fontId="15" fillId="5" borderId="31" xfId="6" applyNumberFormat="1" applyBorder="1" applyAlignment="1" applyProtection="1">
      <alignment horizontal="right"/>
    </xf>
    <xf numFmtId="164" fontId="15" fillId="5" borderId="32" xfId="6" applyNumberFormat="1" applyBorder="1" applyAlignment="1" applyProtection="1">
      <alignment horizontal="right"/>
    </xf>
    <xf numFmtId="164" fontId="15" fillId="5" borderId="42" xfId="6" applyNumberFormat="1" applyBorder="1" applyAlignment="1" applyProtection="1">
      <alignment horizontal="right"/>
    </xf>
    <xf numFmtId="164" fontId="15" fillId="5" borderId="44" xfId="6" applyNumberFormat="1" applyBorder="1" applyAlignment="1" applyProtection="1">
      <alignment horizontal="right"/>
    </xf>
    <xf numFmtId="0" fontId="59" fillId="0" borderId="133" xfId="0" applyFont="1" applyFill="1" applyBorder="1" applyAlignment="1"/>
    <xf numFmtId="0" fontId="5" fillId="14" borderId="135" xfId="0" applyFont="1" applyFill="1" applyBorder="1" applyAlignment="1" applyProtection="1">
      <alignment horizontal="left" vertical="top" wrapText="1"/>
      <protection locked="0"/>
    </xf>
    <xf numFmtId="0" fontId="5" fillId="14" borderId="133" xfId="0" applyFont="1" applyFill="1" applyBorder="1" applyAlignment="1" applyProtection="1">
      <alignment horizontal="left" vertical="top" wrapText="1"/>
      <protection locked="0"/>
    </xf>
    <xf numFmtId="0" fontId="59" fillId="0" borderId="137" xfId="0" applyFont="1" applyFill="1" applyBorder="1" applyAlignment="1"/>
    <xf numFmtId="0" fontId="59" fillId="0" borderId="132" xfId="0" applyFont="1" applyFill="1" applyBorder="1" applyAlignment="1"/>
    <xf numFmtId="0" fontId="5" fillId="14" borderId="134" xfId="0" applyFont="1" applyFill="1" applyBorder="1" applyAlignment="1" applyProtection="1">
      <alignment horizontal="left" vertical="top" wrapText="1"/>
      <protection locked="0"/>
    </xf>
    <xf numFmtId="164" fontId="15" fillId="5" borderId="38" xfId="6" applyNumberFormat="1" applyBorder="1" applyAlignment="1" applyProtection="1">
      <alignment horizontal="right"/>
    </xf>
    <xf numFmtId="164" fontId="15" fillId="5" borderId="40" xfId="6" applyNumberFormat="1" applyBorder="1" applyAlignment="1" applyProtection="1">
      <alignment horizontal="right"/>
    </xf>
    <xf numFmtId="164" fontId="15" fillId="5" borderId="41" xfId="6" applyNumberFormat="1" applyBorder="1" applyAlignment="1" applyProtection="1">
      <alignment horizontal="right"/>
    </xf>
    <xf numFmtId="164" fontId="15" fillId="5" borderId="79" xfId="6" applyNumberFormat="1" applyBorder="1" applyAlignment="1" applyProtection="1">
      <alignment horizontal="right"/>
    </xf>
    <xf numFmtId="164" fontId="15" fillId="5" borderId="43" xfId="6" applyNumberFormat="1" applyBorder="1" applyAlignment="1" applyProtection="1">
      <alignment horizontal="right"/>
    </xf>
    <xf numFmtId="164" fontId="15" fillId="5" borderId="45" xfId="6" applyNumberFormat="1" applyBorder="1" applyAlignment="1" applyProtection="1">
      <alignment horizontal="right"/>
    </xf>
    <xf numFmtId="164" fontId="15" fillId="5" borderId="36" xfId="6" applyNumberFormat="1" applyBorder="1" applyAlignment="1" applyProtection="1">
      <alignment horizontal="right"/>
    </xf>
    <xf numFmtId="164" fontId="15" fillId="5" borderId="37" xfId="6" applyNumberFormat="1" applyBorder="1" applyAlignment="1" applyProtection="1">
      <alignment horizontal="right"/>
    </xf>
    <xf numFmtId="0" fontId="0" fillId="0" borderId="36" xfId="0" applyBorder="1" applyAlignment="1" applyProtection="1"/>
    <xf numFmtId="0" fontId="0" fillId="0" borderId="37" xfId="0" applyBorder="1" applyAlignment="1" applyProtection="1"/>
    <xf numFmtId="0" fontId="0" fillId="0" borderId="41" xfId="0" applyBorder="1" applyAlignment="1" applyProtection="1"/>
    <xf numFmtId="0" fontId="0" fillId="0" borderId="79" xfId="0" applyBorder="1" applyAlignment="1" applyProtection="1"/>
    <xf numFmtId="0" fontId="59" fillId="0" borderId="130" xfId="0" applyFont="1" applyFill="1" applyBorder="1" applyAlignment="1"/>
    <xf numFmtId="0" fontId="4" fillId="0" borderId="18" xfId="0" applyFont="1" applyBorder="1" applyAlignment="1" applyProtection="1"/>
    <xf numFmtId="0" fontId="4" fillId="0" borderId="20" xfId="0" applyFont="1" applyBorder="1" applyAlignment="1" applyProtection="1"/>
    <xf numFmtId="0" fontId="26" fillId="0" borderId="10" xfId="0" applyFont="1" applyBorder="1" applyAlignment="1" applyProtection="1">
      <alignment horizontal="right" vertical="top"/>
    </xf>
    <xf numFmtId="166" fontId="10" fillId="15" borderId="98" xfId="0" applyNumberFormat="1" applyFont="1" applyFill="1" applyBorder="1" applyAlignment="1" applyProtection="1">
      <alignment horizontal="left"/>
    </xf>
    <xf numFmtId="166" fontId="10" fillId="15" borderId="99" xfId="0" applyNumberFormat="1" applyFont="1" applyFill="1" applyBorder="1" applyAlignment="1" applyProtection="1">
      <alignment horizontal="left"/>
    </xf>
    <xf numFmtId="0" fontId="7" fillId="7" borderId="95" xfId="5" applyBorder="1" applyAlignment="1" applyProtection="1">
      <alignment horizontal="center" vertical="center" wrapText="1"/>
    </xf>
    <xf numFmtId="164" fontId="15" fillId="5" borderId="18" xfId="6" applyNumberFormat="1" applyBorder="1" applyAlignment="1" applyProtection="1">
      <alignment horizontal="right"/>
    </xf>
    <xf numFmtId="164" fontId="15" fillId="5" borderId="20" xfId="6" applyNumberFormat="1" applyBorder="1" applyAlignment="1" applyProtection="1">
      <alignment horizontal="right"/>
    </xf>
    <xf numFmtId="164" fontId="15" fillId="5" borderId="29" xfId="6" applyNumberFormat="1" applyBorder="1" applyAlignment="1" applyProtection="1">
      <alignment horizontal="right"/>
    </xf>
    <xf numFmtId="164" fontId="15" fillId="5" borderId="39" xfId="6" applyNumberFormat="1" applyBorder="1" applyAlignment="1" applyProtection="1">
      <alignment horizontal="right"/>
    </xf>
    <xf numFmtId="0" fontId="4" fillId="0" borderId="22" xfId="0" applyFont="1" applyFill="1" applyBorder="1" applyAlignment="1" applyProtection="1"/>
    <xf numFmtId="0" fontId="4" fillId="0" borderId="23" xfId="0" applyFont="1" applyFill="1" applyBorder="1" applyAlignment="1" applyProtection="1"/>
    <xf numFmtId="164" fontId="15" fillId="5" borderId="102" xfId="6" applyNumberFormat="1" applyBorder="1" applyAlignment="1" applyProtection="1">
      <alignment horizontal="right"/>
    </xf>
    <xf numFmtId="164" fontId="15" fillId="5" borderId="103" xfId="6" applyNumberFormat="1" applyBorder="1" applyAlignment="1" applyProtection="1">
      <alignment horizontal="right"/>
    </xf>
    <xf numFmtId="164" fontId="15" fillId="5" borderId="106" xfId="6" applyNumberFormat="1" applyBorder="1" applyAlignment="1" applyProtection="1">
      <alignment horizontal="right"/>
    </xf>
    <xf numFmtId="164" fontId="15" fillId="5" borderId="108" xfId="6" applyNumberFormat="1" applyBorder="1" applyAlignment="1" applyProtection="1">
      <alignment horizontal="right"/>
    </xf>
    <xf numFmtId="164" fontId="15" fillId="5" borderId="109" xfId="6" applyNumberFormat="1" applyBorder="1" applyAlignment="1" applyProtection="1">
      <alignment horizontal="right"/>
    </xf>
    <xf numFmtId="164" fontId="15" fillId="5" borderId="110" xfId="6" applyNumberFormat="1" applyBorder="1" applyAlignment="1" applyProtection="1">
      <alignment horizontal="right"/>
    </xf>
    <xf numFmtId="164" fontId="15" fillId="5" borderId="116" xfId="6" applyNumberFormat="1" applyBorder="1" applyAlignment="1" applyProtection="1">
      <alignment horizontal="right"/>
    </xf>
    <xf numFmtId="164" fontId="15" fillId="5" borderId="114" xfId="6" applyNumberFormat="1" applyBorder="1" applyAlignment="1" applyProtection="1">
      <alignment horizontal="right"/>
    </xf>
    <xf numFmtId="0" fontId="15" fillId="5" borderId="14" xfId="6" applyAlignment="1" applyProtection="1"/>
    <xf numFmtId="164" fontId="9" fillId="3" borderId="12" xfId="0" applyNumberFormat="1" applyFont="1" applyFill="1" applyBorder="1" applyAlignment="1" applyProtection="1">
      <alignment horizontal="right"/>
    </xf>
    <xf numFmtId="166" fontId="10" fillId="15" borderId="105" xfId="0" applyNumberFormat="1" applyFont="1" applyFill="1" applyBorder="1" applyAlignment="1" applyProtection="1">
      <alignment horizontal="left"/>
    </xf>
    <xf numFmtId="166" fontId="10" fillId="15" borderId="106" xfId="0" applyNumberFormat="1" applyFont="1" applyFill="1" applyBorder="1" applyAlignment="1" applyProtection="1">
      <alignment horizontal="left"/>
    </xf>
    <xf numFmtId="164" fontId="15" fillId="5" borderId="99" xfId="6" applyNumberFormat="1" applyBorder="1" applyAlignment="1" applyProtection="1">
      <alignment horizontal="right"/>
    </xf>
    <xf numFmtId="164" fontId="15" fillId="5" borderId="101" xfId="6" applyNumberFormat="1" applyBorder="1" applyAlignment="1" applyProtection="1">
      <alignment horizontal="right"/>
    </xf>
    <xf numFmtId="164" fontId="21" fillId="10" borderId="14" xfId="9" applyNumberFormat="1" applyAlignment="1" applyProtection="1"/>
    <xf numFmtId="0" fontId="21" fillId="10" borderId="14" xfId="9" applyAlignment="1" applyProtection="1"/>
    <xf numFmtId="164" fontId="21" fillId="10" borderId="56" xfId="9" applyNumberFormat="1" applyBorder="1" applyAlignment="1" applyProtection="1"/>
    <xf numFmtId="0" fontId="21" fillId="10" borderId="57" xfId="9" applyBorder="1" applyAlignment="1" applyProtection="1"/>
    <xf numFmtId="0" fontId="9" fillId="3" borderId="12" xfId="0" applyFont="1" applyFill="1" applyBorder="1" applyAlignment="1" applyProtection="1">
      <alignment horizontal="right"/>
    </xf>
    <xf numFmtId="164" fontId="9" fillId="3" borderId="1" xfId="0" applyNumberFormat="1" applyFont="1" applyFill="1" applyBorder="1" applyAlignment="1" applyProtection="1">
      <alignment horizontal="right"/>
    </xf>
    <xf numFmtId="164" fontId="9" fillId="3" borderId="3" xfId="0" applyNumberFormat="1" applyFont="1" applyFill="1" applyBorder="1" applyAlignment="1" applyProtection="1">
      <alignment horizontal="right"/>
    </xf>
    <xf numFmtId="166" fontId="10" fillId="15" borderId="112" xfId="0" applyNumberFormat="1" applyFont="1" applyFill="1" applyBorder="1" applyAlignment="1" applyProtection="1">
      <alignment horizontal="left"/>
    </xf>
    <xf numFmtId="166" fontId="10" fillId="15" borderId="113" xfId="0" applyNumberFormat="1" applyFont="1" applyFill="1" applyBorder="1" applyAlignment="1" applyProtection="1">
      <alignment horizontal="left"/>
    </xf>
    <xf numFmtId="0" fontId="27" fillId="13" borderId="12" xfId="1" applyFont="1" applyFill="1" applyBorder="1" applyAlignment="1" applyProtection="1">
      <alignment horizontal="right"/>
    </xf>
    <xf numFmtId="164" fontId="11" fillId="13" borderId="1" xfId="0" applyNumberFormat="1" applyFont="1" applyFill="1" applyBorder="1" applyAlignment="1" applyProtection="1">
      <alignment horizontal="right"/>
    </xf>
    <xf numFmtId="164" fontId="11" fillId="13" borderId="3" xfId="0" applyNumberFormat="1" applyFont="1" applyFill="1" applyBorder="1" applyAlignment="1" applyProtection="1">
      <alignment horizontal="right"/>
    </xf>
    <xf numFmtId="164" fontId="15" fillId="5" borderId="113" xfId="6" applyNumberFormat="1" applyBorder="1" applyAlignment="1" applyProtection="1">
      <alignment horizontal="right"/>
    </xf>
    <xf numFmtId="164" fontId="15" fillId="5" borderId="115" xfId="6" applyNumberFormat="1" applyBorder="1" applyAlignment="1" applyProtection="1">
      <alignment horizontal="right"/>
    </xf>
    <xf numFmtId="0" fontId="11" fillId="13" borderId="12" xfId="0" applyFont="1" applyFill="1" applyBorder="1" applyAlignment="1" applyProtection="1">
      <alignment horizontal="right"/>
    </xf>
    <xf numFmtId="0" fontId="11" fillId="13" borderId="13" xfId="0" applyFont="1" applyFill="1" applyBorder="1" applyAlignment="1" applyProtection="1">
      <alignment horizontal="right"/>
    </xf>
    <xf numFmtId="0" fontId="39" fillId="0" borderId="82" xfId="0" applyFont="1" applyBorder="1" applyAlignment="1" applyProtection="1">
      <alignment horizontal="center" wrapText="1"/>
    </xf>
    <xf numFmtId="0" fontId="0" fillId="0" borderId="91" xfId="0" applyBorder="1" applyAlignment="1" applyProtection="1">
      <alignment horizontal="center" wrapText="1"/>
    </xf>
    <xf numFmtId="0" fontId="0" fillId="0" borderId="83" xfId="0" applyBorder="1" applyAlignment="1" applyProtection="1">
      <alignment horizontal="center" wrapText="1"/>
    </xf>
    <xf numFmtId="0" fontId="0" fillId="0" borderId="84" xfId="0" applyBorder="1" applyAlignment="1" applyProtection="1">
      <alignment horizontal="center" wrapText="1"/>
    </xf>
    <xf numFmtId="0" fontId="0" fillId="0" borderId="0" xfId="0" applyBorder="1" applyAlignment="1" applyProtection="1">
      <alignment horizontal="center" wrapText="1"/>
    </xf>
    <xf numFmtId="0" fontId="0" fillId="0" borderId="85" xfId="0" applyBorder="1" applyAlignment="1" applyProtection="1">
      <alignment horizontal="center" wrapText="1"/>
    </xf>
    <xf numFmtId="0" fontId="0" fillId="0" borderId="86" xfId="0" applyBorder="1" applyAlignment="1" applyProtection="1">
      <alignment horizontal="center" wrapText="1"/>
    </xf>
    <xf numFmtId="0" fontId="0" fillId="0" borderId="117" xfId="0" applyBorder="1" applyAlignment="1" applyProtection="1">
      <alignment horizontal="center" wrapText="1"/>
    </xf>
    <xf numFmtId="0" fontId="0" fillId="0" borderId="87" xfId="0" applyBorder="1" applyAlignment="1" applyProtection="1">
      <alignment horizontal="center" wrapText="1"/>
    </xf>
    <xf numFmtId="0" fontId="10" fillId="2" borderId="1" xfId="0" applyNumberFormat="1" applyFont="1" applyFill="1" applyBorder="1" applyAlignment="1" applyProtection="1">
      <alignment horizontal="center"/>
      <protection locked="0"/>
    </xf>
    <xf numFmtId="0" fontId="10" fillId="2" borderId="3" xfId="0" applyNumberFormat="1" applyFont="1" applyFill="1" applyBorder="1" applyAlignment="1" applyProtection="1">
      <alignment horizontal="center"/>
      <protection locked="0"/>
    </xf>
    <xf numFmtId="0" fontId="0" fillId="8" borderId="1" xfId="0" applyFill="1" applyBorder="1" applyAlignment="1" applyProtection="1">
      <alignment horizontal="left"/>
      <protection locked="0"/>
    </xf>
    <xf numFmtId="0" fontId="0" fillId="8" borderId="3" xfId="0" applyFill="1" applyBorder="1" applyAlignment="1" applyProtection="1">
      <alignment horizontal="left"/>
      <protection locked="0"/>
    </xf>
    <xf numFmtId="0" fontId="7" fillId="7" borderId="16" xfId="5" applyBorder="1" applyAlignment="1" applyProtection="1">
      <alignment horizontal="center" vertical="center" wrapText="1"/>
    </xf>
    <xf numFmtId="164" fontId="0" fillId="8" borderId="1" xfId="0" applyNumberFormat="1" applyFill="1" applyBorder="1" applyAlignment="1" applyProtection="1">
      <alignment horizontal="right"/>
      <protection locked="0"/>
    </xf>
    <xf numFmtId="164" fontId="0" fillId="8" borderId="3" xfId="0" applyNumberFormat="1" applyFill="1" applyBorder="1" applyAlignment="1" applyProtection="1">
      <alignment horizontal="right"/>
      <protection locked="0"/>
    </xf>
    <xf numFmtId="0" fontId="0" fillId="0" borderId="4" xfId="0" applyFill="1" applyBorder="1" applyAlignment="1" applyProtection="1">
      <alignment horizontal="justify" vertical="top"/>
    </xf>
    <xf numFmtId="0" fontId="0" fillId="0" borderId="0" xfId="0" applyFill="1" applyBorder="1" applyAlignment="1" applyProtection="1">
      <alignment horizontal="justify" vertical="top"/>
    </xf>
    <xf numFmtId="0" fontId="0" fillId="0" borderId="5" xfId="0" applyFill="1" applyBorder="1" applyAlignment="1" applyProtection="1">
      <alignment horizontal="justify" vertical="top"/>
    </xf>
    <xf numFmtId="0" fontId="0" fillId="2" borderId="4"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8" fillId="3" borderId="1" xfId="0" applyFont="1" applyFill="1" applyBorder="1" applyAlignment="1" applyProtection="1">
      <alignment horizontal="right"/>
    </xf>
    <xf numFmtId="0" fontId="8" fillId="3" borderId="2" xfId="0" applyFont="1" applyFill="1" applyBorder="1" applyAlignment="1" applyProtection="1">
      <alignment horizontal="right"/>
    </xf>
    <xf numFmtId="164" fontId="8" fillId="3" borderId="1" xfId="0" applyNumberFormat="1" applyFont="1" applyFill="1" applyBorder="1" applyAlignment="1" applyProtection="1">
      <alignment horizontal="right"/>
    </xf>
    <xf numFmtId="164" fontId="8" fillId="3" borderId="3" xfId="0" applyNumberFormat="1" applyFont="1" applyFill="1" applyBorder="1" applyAlignment="1" applyProtection="1">
      <alignment horizontal="right"/>
    </xf>
    <xf numFmtId="0" fontId="7" fillId="7" borderId="26" xfId="5" applyBorder="1" applyAlignment="1" applyProtection="1">
      <alignment horizontal="center" vertical="center" wrapText="1"/>
    </xf>
    <xf numFmtId="0" fontId="10" fillId="11" borderId="22" xfId="0" applyNumberFormat="1" applyFont="1" applyFill="1" applyBorder="1" applyAlignment="1" applyProtection="1">
      <alignment horizontal="center"/>
      <protection locked="0"/>
    </xf>
    <xf numFmtId="0" fontId="10" fillId="11" borderId="24" xfId="0" applyNumberFormat="1" applyFont="1" applyFill="1" applyBorder="1" applyAlignment="1" applyProtection="1">
      <alignment horizontal="center"/>
      <protection locked="0"/>
    </xf>
    <xf numFmtId="164" fontId="0" fillId="8" borderId="22" xfId="0" applyNumberFormat="1" applyFill="1" applyBorder="1" applyAlignment="1" applyProtection="1">
      <alignment horizontal="right"/>
      <protection locked="0"/>
    </xf>
    <xf numFmtId="164" fontId="0" fillId="8" borderId="24" xfId="0" applyNumberFormat="1" applyFill="1" applyBorder="1" applyAlignment="1" applyProtection="1">
      <alignment horizontal="right"/>
      <protection locked="0"/>
    </xf>
    <xf numFmtId="0" fontId="5" fillId="14" borderId="4" xfId="0" applyFont="1" applyFill="1" applyBorder="1" applyAlignment="1" applyProtection="1">
      <alignment horizontal="left" vertical="top" wrapText="1"/>
      <protection locked="0"/>
    </xf>
    <xf numFmtId="0" fontId="5" fillId="14" borderId="0" xfId="0" applyFont="1" applyFill="1" applyBorder="1" applyAlignment="1" applyProtection="1">
      <alignment horizontal="left" vertical="top" wrapText="1"/>
      <protection locked="0"/>
    </xf>
    <xf numFmtId="0" fontId="5" fillId="14" borderId="5" xfId="0" applyFont="1" applyFill="1" applyBorder="1" applyAlignment="1" applyProtection="1">
      <alignment horizontal="left" vertical="top" wrapText="1"/>
      <protection locked="0"/>
    </xf>
    <xf numFmtId="0" fontId="5" fillId="14" borderId="25" xfId="0" applyFont="1" applyFill="1" applyBorder="1" applyAlignment="1" applyProtection="1">
      <alignment horizontal="left" vertical="top" wrapText="1"/>
      <protection locked="0"/>
    </xf>
    <xf numFmtId="0" fontId="5" fillId="14" borderId="16" xfId="0" applyFont="1" applyFill="1" applyBorder="1" applyAlignment="1" applyProtection="1">
      <alignment horizontal="left" vertical="top" wrapText="1"/>
      <protection locked="0"/>
    </xf>
    <xf numFmtId="0" fontId="5" fillId="14" borderId="26" xfId="0" applyFont="1" applyFill="1" applyBorder="1" applyAlignment="1" applyProtection="1">
      <alignment horizontal="left" vertical="top" wrapText="1"/>
      <protection locked="0"/>
    </xf>
    <xf numFmtId="0" fontId="0" fillId="14" borderId="1" xfId="0" applyFill="1" applyBorder="1" applyAlignment="1" applyProtection="1">
      <alignment horizontal="left" vertical="center"/>
      <protection locked="0"/>
    </xf>
    <xf numFmtId="0" fontId="0" fillId="14" borderId="2" xfId="0" applyFill="1" applyBorder="1" applyAlignment="1" applyProtection="1">
      <alignment horizontal="left" vertical="center"/>
      <protection locked="0"/>
    </xf>
    <xf numFmtId="0" fontId="0" fillId="14" borderId="3" xfId="0" applyFill="1" applyBorder="1" applyAlignment="1" applyProtection="1">
      <alignment horizontal="left" vertical="center"/>
      <protection locked="0"/>
    </xf>
    <xf numFmtId="0" fontId="11" fillId="0" borderId="1" xfId="0" applyFont="1" applyBorder="1" applyAlignment="1" applyProtection="1">
      <alignment horizontal="right"/>
    </xf>
    <xf numFmtId="0" fontId="6" fillId="0" borderId="2" xfId="0" applyFont="1" applyBorder="1" applyAlignment="1" applyProtection="1">
      <alignment horizontal="right"/>
    </xf>
    <xf numFmtId="0" fontId="6" fillId="0" borderId="3" xfId="0" applyFont="1" applyBorder="1" applyAlignment="1" applyProtection="1">
      <alignment horizontal="right"/>
    </xf>
    <xf numFmtId="0" fontId="4" fillId="0" borderId="27" xfId="0" applyFont="1" applyBorder="1" applyAlignment="1" applyProtection="1"/>
    <xf numFmtId="0" fontId="4" fillId="0" borderId="21" xfId="0" applyFont="1" applyBorder="1" applyAlignment="1" applyProtection="1"/>
    <xf numFmtId="0" fontId="4" fillId="0" borderId="28" xfId="0" applyFont="1" applyBorder="1" applyAlignment="1" applyProtection="1"/>
    <xf numFmtId="0" fontId="11" fillId="0" borderId="2" xfId="0" applyFont="1" applyBorder="1" applyAlignment="1" applyProtection="1">
      <alignment horizontal="right"/>
    </xf>
    <xf numFmtId="0" fontId="7" fillId="7" borderId="25" xfId="5" applyBorder="1" applyAlignment="1" applyProtection="1">
      <alignment horizontal="center" vertical="center"/>
    </xf>
    <xf numFmtId="0" fontId="7" fillId="7" borderId="16" xfId="5" applyBorder="1" applyAlignment="1" applyProtection="1">
      <alignment horizontal="center" vertical="center"/>
    </xf>
    <xf numFmtId="0" fontId="0" fillId="8" borderId="22" xfId="0" applyFill="1" applyBorder="1" applyAlignment="1" applyProtection="1">
      <alignment horizontal="left"/>
      <protection locked="0"/>
    </xf>
    <xf numFmtId="0" fontId="0" fillId="8" borderId="24" xfId="0" applyFill="1" applyBorder="1" applyAlignment="1" applyProtection="1">
      <alignment horizontal="left"/>
      <protection locked="0"/>
    </xf>
    <xf numFmtId="0" fontId="7" fillId="7" borderId="18" xfId="5" applyBorder="1" applyAlignment="1" applyProtection="1">
      <alignment horizontal="center" vertical="center"/>
    </xf>
    <xf numFmtId="0" fontId="7" fillId="7" borderId="19" xfId="5" applyBorder="1" applyAlignment="1" applyProtection="1">
      <alignment horizontal="center" vertical="center"/>
    </xf>
    <xf numFmtId="0" fontId="7" fillId="7" borderId="12" xfId="5" applyBorder="1" applyAlignment="1" applyProtection="1">
      <alignment horizontal="center" vertical="center" wrapText="1"/>
    </xf>
    <xf numFmtId="0" fontId="8" fillId="3" borderId="3" xfId="0" applyFont="1" applyFill="1" applyBorder="1" applyAlignment="1" applyProtection="1">
      <alignment horizontal="right"/>
    </xf>
    <xf numFmtId="0" fontId="0" fillId="8" borderId="22" xfId="0" applyFill="1" applyBorder="1" applyAlignment="1" applyProtection="1">
      <alignment horizontal="left" vertical="center"/>
      <protection locked="0"/>
    </xf>
    <xf numFmtId="0" fontId="0" fillId="8" borderId="23" xfId="0" applyFill="1" applyBorder="1" applyAlignment="1" applyProtection="1">
      <alignment horizontal="left" vertical="center"/>
      <protection locked="0"/>
    </xf>
    <xf numFmtId="0" fontId="0" fillId="8" borderId="24" xfId="0" applyFill="1" applyBorder="1" applyAlignment="1" applyProtection="1">
      <alignment horizontal="left" vertical="center"/>
      <protection locked="0"/>
    </xf>
    <xf numFmtId="0" fontId="5" fillId="8" borderId="4" xfId="0" applyFont="1" applyFill="1" applyBorder="1" applyAlignment="1" applyProtection="1">
      <alignment horizontal="left" vertical="top" wrapText="1"/>
      <protection locked="0"/>
    </xf>
    <xf numFmtId="0" fontId="5" fillId="8" borderId="0" xfId="0" applyFont="1" applyFill="1" applyBorder="1" applyAlignment="1" applyProtection="1">
      <alignment horizontal="left" vertical="top" wrapText="1"/>
      <protection locked="0"/>
    </xf>
    <xf numFmtId="0" fontId="5" fillId="8" borderId="5" xfId="0" applyFont="1" applyFill="1" applyBorder="1" applyAlignment="1" applyProtection="1">
      <alignment horizontal="left" vertical="top" wrapText="1"/>
      <protection locked="0"/>
    </xf>
    <xf numFmtId="0" fontId="5" fillId="8" borderId="25" xfId="0" applyFont="1" applyFill="1" applyBorder="1" applyAlignment="1" applyProtection="1">
      <alignment horizontal="left" vertical="top" wrapText="1"/>
      <protection locked="0"/>
    </xf>
    <xf numFmtId="0" fontId="5" fillId="8" borderId="16" xfId="0" applyFont="1" applyFill="1" applyBorder="1" applyAlignment="1" applyProtection="1">
      <alignment horizontal="left" vertical="top" wrapText="1"/>
      <protection locked="0"/>
    </xf>
    <xf numFmtId="0" fontId="5" fillId="8" borderId="26" xfId="0" applyFont="1" applyFill="1" applyBorder="1" applyAlignment="1" applyProtection="1">
      <alignment horizontal="left" vertical="top" wrapText="1"/>
      <protection locked="0"/>
    </xf>
    <xf numFmtId="0" fontId="0" fillId="8" borderId="1" xfId="0" applyFill="1" applyBorder="1" applyAlignment="1" applyProtection="1">
      <alignment horizontal="left" vertical="center"/>
      <protection locked="0"/>
    </xf>
    <xf numFmtId="0" fontId="0" fillId="8" borderId="2" xfId="0" applyFill="1" applyBorder="1" applyAlignment="1" applyProtection="1">
      <alignment horizontal="left" vertical="center"/>
      <protection locked="0"/>
    </xf>
    <xf numFmtId="0" fontId="0" fillId="8" borderId="3" xfId="0" applyFill="1" applyBorder="1" applyAlignment="1" applyProtection="1">
      <alignment horizontal="left" vertical="center"/>
      <protection locked="0"/>
    </xf>
    <xf numFmtId="0" fontId="7" fillId="7" borderId="18" xfId="5" applyBorder="1" applyAlignment="1" applyProtection="1">
      <alignment horizontal="center"/>
    </xf>
    <xf numFmtId="0" fontId="7" fillId="7" borderId="19" xfId="5" applyBorder="1" applyAlignment="1" applyProtection="1">
      <alignment horizontal="center"/>
    </xf>
    <xf numFmtId="0" fontId="7" fillId="7" borderId="20" xfId="5" applyBorder="1" applyAlignment="1" applyProtection="1">
      <alignment horizontal="center"/>
    </xf>
    <xf numFmtId="0" fontId="11" fillId="0" borderId="3" xfId="0" applyFont="1" applyBorder="1" applyAlignment="1" applyProtection="1">
      <alignment horizontal="right"/>
    </xf>
    <xf numFmtId="0" fontId="11" fillId="0" borderId="18" xfId="0" applyFont="1" applyBorder="1" applyAlignment="1" applyProtection="1">
      <alignment horizontal="right"/>
    </xf>
    <xf numFmtId="0" fontId="11" fillId="0" borderId="19" xfId="0" applyFont="1" applyBorder="1" applyAlignment="1" applyProtection="1">
      <alignment horizontal="right"/>
    </xf>
    <xf numFmtId="0" fontId="11" fillId="0" borderId="20" xfId="0" applyFont="1" applyBorder="1" applyAlignment="1" applyProtection="1">
      <alignment horizontal="right"/>
    </xf>
    <xf numFmtId="0" fontId="7" fillId="7" borderId="19" xfId="5" applyBorder="1" applyAlignment="1" applyProtection="1">
      <alignment horizontal="center" vertical="center" wrapText="1"/>
    </xf>
    <xf numFmtId="0" fontId="10" fillId="11" borderId="6" xfId="0" applyNumberFormat="1" applyFont="1" applyFill="1" applyBorder="1" applyAlignment="1" applyProtection="1">
      <alignment horizontal="center"/>
      <protection locked="0"/>
    </xf>
    <xf numFmtId="0" fontId="10" fillId="11" borderId="8" xfId="0" applyNumberFormat="1" applyFont="1" applyFill="1" applyBorder="1" applyAlignment="1" applyProtection="1">
      <alignment horizontal="center"/>
      <protection locked="0"/>
    </xf>
    <xf numFmtId="0" fontId="0" fillId="6" borderId="4"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6"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49" fontId="0" fillId="8" borderId="2" xfId="0" applyNumberFormat="1" applyFill="1" applyBorder="1" applyAlignment="1" applyProtection="1">
      <alignment horizontal="left"/>
      <protection locked="0"/>
    </xf>
    <xf numFmtId="49" fontId="0" fillId="8" borderId="3" xfId="0" applyNumberFormat="1" applyFill="1" applyBorder="1" applyAlignment="1" applyProtection="1">
      <alignment horizontal="left"/>
      <protection locked="0"/>
    </xf>
    <xf numFmtId="0" fontId="4" fillId="0" borderId="1" xfId="0" applyFont="1" applyBorder="1" applyAlignment="1" applyProtection="1"/>
    <xf numFmtId="0" fontId="4" fillId="0" borderId="2" xfId="0" applyFont="1" applyBorder="1" applyAlignment="1" applyProtection="1"/>
    <xf numFmtId="0" fontId="4" fillId="0" borderId="3" xfId="0" applyFont="1" applyBorder="1" applyAlignment="1" applyProtection="1"/>
    <xf numFmtId="0" fontId="0" fillId="8" borderId="9" xfId="0" applyFont="1" applyFill="1" applyBorder="1" applyAlignment="1" applyProtection="1">
      <alignment horizontal="left" vertical="top" wrapText="1"/>
      <protection locked="0"/>
    </xf>
    <xf numFmtId="0" fontId="0" fillId="8" borderId="10" xfId="0" applyFont="1" applyFill="1" applyBorder="1" applyAlignment="1" applyProtection="1">
      <alignment horizontal="left" vertical="top" wrapText="1"/>
      <protection locked="0"/>
    </xf>
    <xf numFmtId="0" fontId="0" fillId="8" borderId="11" xfId="0" applyFont="1" applyFill="1" applyBorder="1" applyAlignment="1" applyProtection="1">
      <alignment horizontal="left" vertical="top" wrapText="1"/>
      <protection locked="0"/>
    </xf>
    <xf numFmtId="0" fontId="0" fillId="8" borderId="4" xfId="0"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wrapText="1"/>
      <protection locked="0"/>
    </xf>
    <xf numFmtId="0" fontId="0" fillId="8" borderId="5" xfId="0" applyFont="1" applyFill="1" applyBorder="1" applyAlignment="1" applyProtection="1">
      <alignment horizontal="left" vertical="top" wrapText="1"/>
      <protection locked="0"/>
    </xf>
    <xf numFmtId="0" fontId="5" fillId="0" borderId="27" xfId="0" applyFont="1" applyFill="1" applyBorder="1" applyAlignment="1" applyProtection="1">
      <alignment horizontal="justify" vertical="top"/>
    </xf>
    <xf numFmtId="0" fontId="5" fillId="0" borderId="21" xfId="0" applyFont="1" applyFill="1" applyBorder="1" applyAlignment="1" applyProtection="1">
      <alignment horizontal="justify" vertical="top"/>
    </xf>
    <xf numFmtId="0" fontId="5" fillId="0" borderId="28" xfId="0" applyFont="1" applyFill="1" applyBorder="1" applyAlignment="1" applyProtection="1">
      <alignment horizontal="justify" vertical="top"/>
    </xf>
    <xf numFmtId="166" fontId="0" fillId="15" borderId="31" xfId="0" applyNumberFormat="1" applyFill="1" applyBorder="1" applyAlignment="1" applyProtection="1">
      <alignment horizontal="left"/>
    </xf>
    <xf numFmtId="166" fontId="0" fillId="15" borderId="32" xfId="0" applyNumberFormat="1" applyFill="1" applyBorder="1" applyAlignment="1" applyProtection="1">
      <alignment horizontal="left"/>
    </xf>
    <xf numFmtId="166" fontId="0" fillId="15" borderId="34" xfId="0" applyNumberFormat="1" applyFill="1" applyBorder="1" applyAlignment="1" applyProtection="1">
      <alignment horizontal="left"/>
    </xf>
    <xf numFmtId="166" fontId="0" fillId="15" borderId="35" xfId="0" applyNumberFormat="1" applyFill="1" applyBorder="1" applyAlignment="1" applyProtection="1">
      <alignment horizontal="left"/>
    </xf>
    <xf numFmtId="49" fontId="0" fillId="8" borderId="22" xfId="0" applyNumberFormat="1" applyFill="1" applyBorder="1" applyAlignment="1" applyProtection="1">
      <alignment horizontal="left"/>
      <protection locked="0"/>
    </xf>
    <xf numFmtId="49" fontId="0" fillId="8" borderId="23" xfId="0" applyNumberFormat="1" applyFill="1" applyBorder="1" applyAlignment="1" applyProtection="1">
      <alignment horizontal="left"/>
      <protection locked="0"/>
    </xf>
    <xf numFmtId="49" fontId="0" fillId="8" borderId="24" xfId="0" applyNumberFormat="1" applyFill="1" applyBorder="1" applyAlignment="1" applyProtection="1">
      <alignment horizontal="left"/>
      <protection locked="0"/>
    </xf>
    <xf numFmtId="0" fontId="28" fillId="9" borderId="1" xfId="0" applyFont="1" applyFill="1" applyBorder="1" applyAlignment="1" applyProtection="1">
      <alignment horizontal="left" vertical="top"/>
    </xf>
    <xf numFmtId="0" fontId="28" fillId="9" borderId="2" xfId="0" applyFont="1" applyFill="1" applyBorder="1" applyAlignment="1" applyProtection="1">
      <alignment horizontal="left" vertical="top"/>
    </xf>
    <xf numFmtId="0" fontId="28" fillId="9" borderId="3" xfId="0" applyFont="1" applyFill="1" applyBorder="1" applyAlignment="1" applyProtection="1">
      <alignment horizontal="left" vertical="top"/>
    </xf>
    <xf numFmtId="0" fontId="4" fillId="15" borderId="1" xfId="8" applyFill="1" applyBorder="1" applyAlignment="1" applyProtection="1">
      <alignment horizontal="right"/>
    </xf>
    <xf numFmtId="0" fontId="4" fillId="15" borderId="2" xfId="8" applyFill="1" applyBorder="1" applyAlignment="1" applyProtection="1">
      <alignment horizontal="right"/>
    </xf>
    <xf numFmtId="0" fontId="4" fillId="15" borderId="3" xfId="8" applyFill="1" applyBorder="1" applyAlignment="1" applyProtection="1">
      <alignment horizontal="right"/>
    </xf>
    <xf numFmtId="0" fontId="0" fillId="0" borderId="1" xfId="0" applyBorder="1" applyAlignment="1" applyProtection="1"/>
    <xf numFmtId="0" fontId="0" fillId="0" borderId="2" xfId="0" applyBorder="1" applyAlignment="1" applyProtection="1"/>
    <xf numFmtId="0" fontId="0" fillId="0" borderId="3" xfId="0" applyBorder="1" applyAlignment="1" applyProtection="1"/>
    <xf numFmtId="0" fontId="0" fillId="12" borderId="25" xfId="0" applyFont="1" applyFill="1" applyBorder="1" applyAlignment="1" applyProtection="1">
      <alignment vertical="top"/>
    </xf>
    <xf numFmtId="0" fontId="0" fillId="12" borderId="16" xfId="0" applyFont="1" applyFill="1" applyBorder="1" applyAlignment="1" applyProtection="1">
      <alignment vertical="top"/>
    </xf>
    <xf numFmtId="0" fontId="0" fillId="12" borderId="26" xfId="0" applyFont="1" applyFill="1" applyBorder="1" applyAlignment="1" applyProtection="1">
      <alignment vertical="top"/>
    </xf>
    <xf numFmtId="0" fontId="0" fillId="8" borderId="34" xfId="0" applyFill="1" applyBorder="1" applyAlignment="1" applyProtection="1">
      <protection locked="0"/>
    </xf>
    <xf numFmtId="0" fontId="0" fillId="8" borderId="53" xfId="0" applyFill="1" applyBorder="1" applyAlignment="1" applyProtection="1">
      <protection locked="0"/>
    </xf>
    <xf numFmtId="0" fontId="0" fillId="4" borderId="16" xfId="0" applyFill="1" applyBorder="1" applyAlignment="1" applyProtection="1">
      <alignment vertical="top"/>
    </xf>
    <xf numFmtId="0" fontId="0" fillId="4" borderId="26" xfId="0" applyFill="1" applyBorder="1" applyAlignment="1" applyProtection="1">
      <alignment vertical="top"/>
    </xf>
    <xf numFmtId="0" fontId="0" fillId="12" borderId="0" xfId="0" applyFill="1" applyBorder="1" applyAlignment="1" applyProtection="1">
      <alignment horizontal="left" vertical="top" wrapText="1"/>
    </xf>
    <xf numFmtId="0" fontId="0" fillId="12" borderId="5" xfId="0" applyFill="1" applyBorder="1" applyAlignment="1" applyProtection="1">
      <alignment horizontal="left" vertical="top" wrapText="1"/>
    </xf>
    <xf numFmtId="0" fontId="0" fillId="8" borderId="55" xfId="0" applyFill="1" applyBorder="1" applyAlignment="1" applyProtection="1">
      <protection locked="0"/>
    </xf>
    <xf numFmtId="0" fontId="0" fillId="8" borderId="54" xfId="0" applyFill="1" applyBorder="1" applyAlignment="1" applyProtection="1">
      <protection locked="0"/>
    </xf>
    <xf numFmtId="0" fontId="0" fillId="4" borderId="0" xfId="0" applyFill="1" applyBorder="1" applyAlignment="1" applyProtection="1">
      <alignment vertical="top"/>
    </xf>
    <xf numFmtId="0" fontId="0" fillId="4" borderId="5" xfId="0" applyFill="1" applyBorder="1" applyAlignment="1" applyProtection="1">
      <alignment vertical="top"/>
    </xf>
    <xf numFmtId="0" fontId="0" fillId="12" borderId="27" xfId="0" applyFill="1" applyBorder="1" applyAlignment="1" applyProtection="1">
      <alignment horizontal="left" vertical="top" wrapText="1"/>
    </xf>
    <xf numFmtId="0" fontId="0" fillId="12" borderId="21" xfId="0"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4" borderId="5" xfId="0" applyFill="1" applyBorder="1" applyAlignment="1" applyProtection="1">
      <alignment horizontal="left" vertical="top" wrapText="1"/>
    </xf>
    <xf numFmtId="0" fontId="4" fillId="0" borderId="10" xfId="0" applyFont="1" applyBorder="1" applyAlignment="1">
      <alignment horizontal="center"/>
    </xf>
    <xf numFmtId="0" fontId="4" fillId="0" borderId="11" xfId="0" applyFont="1" applyBorder="1" applyAlignment="1">
      <alignment horizontal="center"/>
    </xf>
    <xf numFmtId="0" fontId="4" fillId="0" borderId="58" xfId="0" applyFont="1" applyBorder="1" applyAlignment="1" applyProtection="1">
      <alignment horizontal="center"/>
    </xf>
    <xf numFmtId="0" fontId="4" fillId="0" borderId="59" xfId="0" applyFont="1" applyBorder="1" applyAlignment="1" applyProtection="1">
      <alignment horizontal="center"/>
    </xf>
    <xf numFmtId="0" fontId="4" fillId="0" borderId="60" xfId="0" applyFont="1" applyBorder="1" applyAlignment="1" applyProtection="1">
      <alignment horizontal="center"/>
    </xf>
    <xf numFmtId="0" fontId="0" fillId="14" borderId="27" xfId="0" applyFill="1" applyBorder="1" applyAlignment="1" applyProtection="1">
      <alignment vertical="top"/>
    </xf>
    <xf numFmtId="0" fontId="0" fillId="14" borderId="21" xfId="0" applyFill="1" applyBorder="1" applyAlignment="1" applyProtection="1">
      <alignment vertical="top"/>
    </xf>
    <xf numFmtId="0" fontId="0" fillId="14" borderId="28" xfId="0" applyFill="1" applyBorder="1" applyAlignment="1" applyProtection="1">
      <alignment vertical="top"/>
    </xf>
    <xf numFmtId="0" fontId="0" fillId="8" borderId="31" xfId="0" applyFill="1" applyBorder="1" applyAlignment="1" applyProtection="1">
      <protection locked="0"/>
    </xf>
    <xf numFmtId="0" fontId="0" fillId="8" borderId="52" xfId="0" applyFill="1" applyBorder="1" applyAlignment="1" applyProtection="1">
      <protection locked="0"/>
    </xf>
    <xf numFmtId="0" fontId="10" fillId="9" borderId="4" xfId="0" applyFont="1" applyFill="1" applyBorder="1" applyAlignment="1" applyProtection="1">
      <alignment horizontal="left"/>
    </xf>
    <xf numFmtId="0" fontId="10" fillId="9" borderId="0" xfId="0" applyFont="1" applyFill="1" applyBorder="1" applyAlignment="1" applyProtection="1">
      <alignment horizontal="left"/>
    </xf>
    <xf numFmtId="0" fontId="18" fillId="7" borderId="18" xfId="4" applyBorder="1" applyAlignment="1" applyProtection="1">
      <alignment horizontal="center"/>
    </xf>
    <xf numFmtId="0" fontId="18" fillId="7" borderId="19" xfId="4" applyBorder="1" applyAlignment="1" applyProtection="1">
      <alignment horizontal="center"/>
    </xf>
    <xf numFmtId="0" fontId="18" fillId="7" borderId="20" xfId="4" applyBorder="1" applyAlignment="1" applyProtection="1">
      <alignment horizontal="center"/>
    </xf>
    <xf numFmtId="0" fontId="0" fillId="12" borderId="0" xfId="0" applyFill="1" applyBorder="1" applyAlignment="1" applyProtection="1">
      <alignment vertical="top"/>
    </xf>
    <xf numFmtId="0" fontId="0" fillId="12" borderId="5" xfId="0" applyFill="1" applyBorder="1" applyAlignment="1" applyProtection="1">
      <alignment vertical="top"/>
    </xf>
    <xf numFmtId="0" fontId="30" fillId="9" borderId="4" xfId="0" applyFont="1" applyFill="1" applyBorder="1" applyAlignment="1" applyProtection="1">
      <alignment horizontal="center"/>
    </xf>
    <xf numFmtId="0" fontId="30" fillId="9" borderId="0" xfId="0" applyFont="1" applyFill="1" applyBorder="1" applyAlignment="1" applyProtection="1">
      <alignment horizontal="center"/>
    </xf>
    <xf numFmtId="0" fontId="2" fillId="0" borderId="82" xfId="0" applyNumberFormat="1" applyFont="1" applyBorder="1" applyAlignment="1" applyProtection="1">
      <alignment horizontal="center" vertical="center" wrapText="1"/>
    </xf>
    <xf numFmtId="0" fontId="2" fillId="0" borderId="91" xfId="0" applyNumberFormat="1" applyFont="1" applyBorder="1" applyAlignment="1" applyProtection="1">
      <alignment horizontal="center" vertical="center" wrapText="1"/>
    </xf>
    <xf numFmtId="0" fontId="2" fillId="0" borderId="83" xfId="0" applyNumberFormat="1" applyFont="1" applyBorder="1" applyAlignment="1" applyProtection="1">
      <alignment horizontal="center" vertical="center" wrapText="1"/>
    </xf>
    <xf numFmtId="0" fontId="2" fillId="0" borderId="84" xfId="0" applyNumberFormat="1" applyFont="1" applyBorder="1" applyAlignment="1" applyProtection="1">
      <alignment horizontal="center" vertical="center" wrapText="1"/>
    </xf>
    <xf numFmtId="0" fontId="2" fillId="0" borderId="0" xfId="0" applyNumberFormat="1" applyFont="1" applyBorder="1" applyAlignment="1" applyProtection="1">
      <alignment horizontal="center" vertical="center" wrapText="1"/>
    </xf>
    <xf numFmtId="0" fontId="2" fillId="0" borderId="85" xfId="0" applyNumberFormat="1" applyFont="1" applyBorder="1" applyAlignment="1" applyProtection="1">
      <alignment horizontal="center" vertical="center" wrapText="1"/>
    </xf>
    <xf numFmtId="0" fontId="2" fillId="0" borderId="86" xfId="0" applyNumberFormat="1" applyFont="1" applyBorder="1" applyAlignment="1" applyProtection="1">
      <alignment horizontal="center" vertical="center" wrapText="1"/>
    </xf>
    <xf numFmtId="0" fontId="2" fillId="0" borderId="117" xfId="0" applyNumberFormat="1" applyFont="1" applyBorder="1" applyAlignment="1" applyProtection="1">
      <alignment horizontal="center" vertical="center" wrapText="1"/>
    </xf>
    <xf numFmtId="0" fontId="2" fillId="0" borderId="87" xfId="0" applyNumberFormat="1" applyFont="1" applyBorder="1" applyAlignment="1" applyProtection="1">
      <alignment horizontal="center" vertical="center" wrapText="1"/>
    </xf>
    <xf numFmtId="0" fontId="0" fillId="4" borderId="27" xfId="0" applyFill="1" applyBorder="1" applyAlignment="1" applyProtection="1">
      <alignment horizontal="left" vertical="top"/>
    </xf>
    <xf numFmtId="0" fontId="0" fillId="4" borderId="21" xfId="0" applyFill="1" applyBorder="1" applyAlignment="1" applyProtection="1">
      <alignment horizontal="left" vertical="top"/>
    </xf>
    <xf numFmtId="0" fontId="0" fillId="4" borderId="28" xfId="0" applyFill="1" applyBorder="1" applyAlignment="1" applyProtection="1">
      <alignment horizontal="left" vertical="top"/>
    </xf>
    <xf numFmtId="0" fontId="0" fillId="4" borderId="16" xfId="0" applyFill="1" applyBorder="1" applyAlignment="1" applyProtection="1">
      <alignment horizontal="left" vertical="top" wrapText="1"/>
    </xf>
    <xf numFmtId="0" fontId="0" fillId="4" borderId="26" xfId="0" applyFill="1" applyBorder="1" applyAlignment="1" applyProtection="1">
      <alignment horizontal="left" vertical="top" wrapText="1"/>
    </xf>
    <xf numFmtId="0" fontId="3" fillId="21" borderId="4" xfId="0" applyFont="1" applyFill="1" applyBorder="1" applyAlignment="1">
      <alignment horizontal="left" vertical="top" wrapText="1"/>
    </xf>
    <xf numFmtId="0" fontId="3" fillId="21" borderId="0" xfId="0" applyFont="1" applyFill="1" applyBorder="1" applyAlignment="1">
      <alignment horizontal="left" vertical="top" wrapText="1"/>
    </xf>
    <xf numFmtId="0" fontId="3" fillId="21" borderId="137" xfId="0" applyFont="1" applyFill="1" applyBorder="1" applyAlignment="1">
      <alignment horizontal="left" vertical="top" wrapText="1"/>
    </xf>
  </cellXfs>
  <cellStyles count="12">
    <cellStyle name="Calculation" xfId="6" builtinId="22"/>
    <cellStyle name="Currency" xfId="10" builtinId="4"/>
    <cellStyle name="Explanatory Text" xfId="7" builtinId="53"/>
    <cellStyle name="Followed Hyperlink" xfId="2" builtinId="9" customBuiltin="1"/>
    <cellStyle name="Heading 1" xfId="4" builtinId="16" customBuiltin="1"/>
    <cellStyle name="Heading 2" xfId="5" builtinId="17" customBuiltin="1"/>
    <cellStyle name="Hyperlink" xfId="1" builtinId="8" customBuiltin="1"/>
    <cellStyle name="Input" xfId="9" builtinId="20"/>
    <cellStyle name="Normal" xfId="0" builtinId="0"/>
    <cellStyle name="Output" xfId="11" builtinId="21"/>
    <cellStyle name="Title" xfId="3" builtinId="15" customBuiltin="1"/>
    <cellStyle name="Total" xfId="8" builtinId="25"/>
  </cellStyles>
  <dxfs count="76">
    <dxf>
      <numFmt numFmtId="34" formatCode="_(&quot;$&quot;* #,##0.00_);_(&quot;$&quot;* \(#,##0.00\);_(&quot;$&quot;* &quot;-&quot;??_);_(@_)"/>
      <protection locked="1" hidden="0"/>
    </dxf>
    <dxf>
      <numFmt numFmtId="34" formatCode="_(&quot;$&quot;* #,##0.00_);_(&quot;$&quot;* \(#,##0.00\);_(&quot;$&quot;* &quot;-&quot;??_);_(@_)"/>
      <protection locked="1" hidden="0"/>
    </dxf>
    <dxf>
      <protection locked="1" hidden="0"/>
    </dxf>
    <dxf>
      <border outline="0">
        <left style="thin">
          <color indexed="64"/>
        </left>
        <right style="thin">
          <color indexed="64"/>
        </right>
      </border>
    </dxf>
    <dxf>
      <protection locked="1" hidden="0"/>
    </dxf>
    <dxf>
      <border outline="0">
        <bottom style="thin">
          <color indexed="64"/>
        </bottom>
      </border>
    </dxf>
    <dxf>
      <font>
        <b/>
        <i val="0"/>
        <strike val="0"/>
        <condense val="0"/>
        <extend val="0"/>
        <outline val="0"/>
        <shadow val="0"/>
        <u val="none"/>
        <vertAlign val="baseline"/>
        <sz val="11"/>
        <color theme="1"/>
        <name val="Calibri"/>
        <scheme val="minor"/>
      </font>
      <protection locked="1" hidden="0"/>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7" tint="0.7999816888943144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DFCCF"/>
      <color rgb="FF405479"/>
      <color rgb="FFFFFFCC"/>
      <color rgb="FFDFCEFF"/>
      <color rgb="FFFFCCCC"/>
      <color rgb="FF009374"/>
      <color rgb="FFFFE5E8"/>
      <color rgb="FFFEDEF1"/>
      <color rgb="FFFF0000"/>
      <color rgb="FFFAF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495300</xdr:colOff>
      <xdr:row>1</xdr:row>
      <xdr:rowOff>38100</xdr:rowOff>
    </xdr:from>
    <xdr:to>
      <xdr:col>5</xdr:col>
      <xdr:colOff>733425</xdr:colOff>
      <xdr:row>4</xdr:row>
      <xdr:rowOff>153832</xdr:rowOff>
    </xdr:to>
    <xdr:pic>
      <xdr:nvPicPr>
        <xdr:cNvPr id="3" name="Picture 1" descr=" SG_Bottom_CYMK">
          <a:extLst>
            <a:ext uri="{FF2B5EF4-FFF2-40B4-BE49-F238E27FC236}">
              <a16:creationId xmlns:a16="http://schemas.microsoft.com/office/drawing/2014/main" id="{51486C68-2EE5-5D4E-B17E-BCA952EEB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600" y="533400"/>
          <a:ext cx="1085850" cy="68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596900</xdr:colOff>
      <xdr:row>1</xdr:row>
      <xdr:rowOff>63500</xdr:rowOff>
    </xdr:from>
    <xdr:to>
      <xdr:col>6</xdr:col>
      <xdr:colOff>0</xdr:colOff>
      <xdr:row>4</xdr:row>
      <xdr:rowOff>179232</xdr:rowOff>
    </xdr:to>
    <xdr:pic>
      <xdr:nvPicPr>
        <xdr:cNvPr id="3" name="Picture 1" descr=" SG_Bottom_CYMK">
          <a:extLst>
            <a:ext uri="{FF2B5EF4-FFF2-40B4-BE49-F238E27FC236}">
              <a16:creationId xmlns:a16="http://schemas.microsoft.com/office/drawing/2014/main" id="{CC6A54ED-B64B-454F-A5D5-539907C053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0" y="558800"/>
          <a:ext cx="1282700" cy="68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965200</xdr:colOff>
      <xdr:row>1</xdr:row>
      <xdr:rowOff>63500</xdr:rowOff>
    </xdr:from>
    <xdr:to>
      <xdr:col>4</xdr:col>
      <xdr:colOff>1025525</xdr:colOff>
      <xdr:row>4</xdr:row>
      <xdr:rowOff>179232</xdr:rowOff>
    </xdr:to>
    <xdr:pic>
      <xdr:nvPicPr>
        <xdr:cNvPr id="3" name="Picture 1" descr=" SG_Bottom_CYMK">
          <a:extLst>
            <a:ext uri="{FF2B5EF4-FFF2-40B4-BE49-F238E27FC236}">
              <a16:creationId xmlns:a16="http://schemas.microsoft.com/office/drawing/2014/main" id="{052E912C-4BE3-CB40-ACD5-D358796323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91300" y="558800"/>
          <a:ext cx="1358900" cy="68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1187174</xdr:colOff>
      <xdr:row>1</xdr:row>
      <xdr:rowOff>55216</xdr:rowOff>
    </xdr:from>
    <xdr:to>
      <xdr:col>4</xdr:col>
      <xdr:colOff>1114149</xdr:colOff>
      <xdr:row>4</xdr:row>
      <xdr:rowOff>162666</xdr:rowOff>
    </xdr:to>
    <xdr:pic>
      <xdr:nvPicPr>
        <xdr:cNvPr id="3" name="Picture 1" descr=" SG_Bottom_CYMK">
          <a:extLst>
            <a:ext uri="{FF2B5EF4-FFF2-40B4-BE49-F238E27FC236}">
              <a16:creationId xmlns:a16="http://schemas.microsoft.com/office/drawing/2014/main" id="{55510047-5C3F-054D-B209-D1E9DC14B7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7391" y="552173"/>
          <a:ext cx="1282700" cy="68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749300</xdr:colOff>
      <xdr:row>1</xdr:row>
      <xdr:rowOff>38100</xdr:rowOff>
    </xdr:from>
    <xdr:to>
      <xdr:col>5</xdr:col>
      <xdr:colOff>859366</xdr:colOff>
      <xdr:row>4</xdr:row>
      <xdr:rowOff>153832</xdr:rowOff>
    </xdr:to>
    <xdr:pic>
      <xdr:nvPicPr>
        <xdr:cNvPr id="3" name="Picture 1" descr=" SG_Bottom_CYMK">
          <a:extLst>
            <a:ext uri="{FF2B5EF4-FFF2-40B4-BE49-F238E27FC236}">
              <a16:creationId xmlns:a16="http://schemas.microsoft.com/office/drawing/2014/main" id="{D31BED51-B926-FC4E-8517-33DD54052C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3200" y="533400"/>
          <a:ext cx="1282700" cy="68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444500</xdr:colOff>
      <xdr:row>1</xdr:row>
      <xdr:rowOff>47625</xdr:rowOff>
    </xdr:from>
    <xdr:to>
      <xdr:col>5</xdr:col>
      <xdr:colOff>695325</xdr:colOff>
      <xdr:row>4</xdr:row>
      <xdr:rowOff>163357</xdr:rowOff>
    </xdr:to>
    <xdr:pic>
      <xdr:nvPicPr>
        <xdr:cNvPr id="3" name="Picture 1" descr=" SG_Bottom_CYMK">
          <a:extLst>
            <a:ext uri="{FF2B5EF4-FFF2-40B4-BE49-F238E27FC236}">
              <a16:creationId xmlns:a16="http://schemas.microsoft.com/office/drawing/2014/main" id="{02DD74CE-A92D-324B-8E9F-B08A37B8D9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0800" y="542925"/>
          <a:ext cx="1098550" cy="68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466725</xdr:colOff>
      <xdr:row>1</xdr:row>
      <xdr:rowOff>28575</xdr:rowOff>
    </xdr:from>
    <xdr:to>
      <xdr:col>5</xdr:col>
      <xdr:colOff>704850</xdr:colOff>
      <xdr:row>4</xdr:row>
      <xdr:rowOff>144307</xdr:rowOff>
    </xdr:to>
    <xdr:pic>
      <xdr:nvPicPr>
        <xdr:cNvPr id="3" name="Picture 1" descr=" SG_Bottom_CYMK">
          <a:extLst>
            <a:ext uri="{FF2B5EF4-FFF2-40B4-BE49-F238E27FC236}">
              <a16:creationId xmlns:a16="http://schemas.microsoft.com/office/drawing/2014/main" id="{26510271-C9FC-2E4B-B92E-F13F00A564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3025" y="523875"/>
          <a:ext cx="1085850" cy="68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584200</xdr:colOff>
      <xdr:row>1</xdr:row>
      <xdr:rowOff>50800</xdr:rowOff>
    </xdr:from>
    <xdr:to>
      <xdr:col>5</xdr:col>
      <xdr:colOff>844550</xdr:colOff>
      <xdr:row>4</xdr:row>
      <xdr:rowOff>166532</xdr:rowOff>
    </xdr:to>
    <xdr:pic>
      <xdr:nvPicPr>
        <xdr:cNvPr id="3" name="Picture 1" descr=" SG_Bottom_CYMK">
          <a:extLst>
            <a:ext uri="{FF2B5EF4-FFF2-40B4-BE49-F238E27FC236}">
              <a16:creationId xmlns:a16="http://schemas.microsoft.com/office/drawing/2014/main" id="{962D4C68-87C1-3546-BF93-72FD81D31F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0" y="546100"/>
          <a:ext cx="1282700" cy="68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558800</xdr:colOff>
      <xdr:row>1</xdr:row>
      <xdr:rowOff>38100</xdr:rowOff>
    </xdr:from>
    <xdr:to>
      <xdr:col>6</xdr:col>
      <xdr:colOff>0</xdr:colOff>
      <xdr:row>4</xdr:row>
      <xdr:rowOff>153832</xdr:rowOff>
    </xdr:to>
    <xdr:pic>
      <xdr:nvPicPr>
        <xdr:cNvPr id="3" name="Picture 1" descr=" SG_Bottom_CYMK">
          <a:extLst>
            <a:ext uri="{FF2B5EF4-FFF2-40B4-BE49-F238E27FC236}">
              <a16:creationId xmlns:a16="http://schemas.microsoft.com/office/drawing/2014/main" id="{2B867C79-8E4A-4448-9359-61B57A1CB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3600" y="533400"/>
          <a:ext cx="1282700" cy="68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596900</xdr:colOff>
      <xdr:row>1</xdr:row>
      <xdr:rowOff>38100</xdr:rowOff>
    </xdr:from>
    <xdr:to>
      <xdr:col>6</xdr:col>
      <xdr:colOff>0</xdr:colOff>
      <xdr:row>4</xdr:row>
      <xdr:rowOff>153832</xdr:rowOff>
    </xdr:to>
    <xdr:pic>
      <xdr:nvPicPr>
        <xdr:cNvPr id="3" name="Picture 1" descr=" SG_Bottom_CYMK">
          <a:extLst>
            <a:ext uri="{FF2B5EF4-FFF2-40B4-BE49-F238E27FC236}">
              <a16:creationId xmlns:a16="http://schemas.microsoft.com/office/drawing/2014/main" id="{70A12582-B4BB-954C-9F31-98D81C9FF1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0" y="533400"/>
          <a:ext cx="1282700" cy="68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584200</xdr:colOff>
      <xdr:row>1</xdr:row>
      <xdr:rowOff>63500</xdr:rowOff>
    </xdr:from>
    <xdr:to>
      <xdr:col>5</xdr:col>
      <xdr:colOff>844550</xdr:colOff>
      <xdr:row>4</xdr:row>
      <xdr:rowOff>179232</xdr:rowOff>
    </xdr:to>
    <xdr:pic>
      <xdr:nvPicPr>
        <xdr:cNvPr id="3" name="Picture 1" descr=" SG_Bottom_CYMK">
          <a:extLst>
            <a:ext uri="{FF2B5EF4-FFF2-40B4-BE49-F238E27FC236}">
              <a16:creationId xmlns:a16="http://schemas.microsoft.com/office/drawing/2014/main" id="{7876819D-C064-5742-ACFC-43823C1C25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0" y="558800"/>
          <a:ext cx="1282700" cy="68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596900</xdr:colOff>
      <xdr:row>1</xdr:row>
      <xdr:rowOff>50800</xdr:rowOff>
    </xdr:from>
    <xdr:to>
      <xdr:col>6</xdr:col>
      <xdr:colOff>0</xdr:colOff>
      <xdr:row>4</xdr:row>
      <xdr:rowOff>166532</xdr:rowOff>
    </xdr:to>
    <xdr:pic>
      <xdr:nvPicPr>
        <xdr:cNvPr id="3" name="Picture 1" descr=" SG_Bottom_CYMK">
          <a:extLst>
            <a:ext uri="{FF2B5EF4-FFF2-40B4-BE49-F238E27FC236}">
              <a16:creationId xmlns:a16="http://schemas.microsoft.com/office/drawing/2014/main" id="{2B00E836-ED1C-DD4F-917C-2D7CB612CA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0" y="546100"/>
          <a:ext cx="1282700" cy="68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596900</xdr:colOff>
      <xdr:row>1</xdr:row>
      <xdr:rowOff>38100</xdr:rowOff>
    </xdr:from>
    <xdr:to>
      <xdr:col>6</xdr:col>
      <xdr:colOff>0</xdr:colOff>
      <xdr:row>4</xdr:row>
      <xdr:rowOff>153832</xdr:rowOff>
    </xdr:to>
    <xdr:pic>
      <xdr:nvPicPr>
        <xdr:cNvPr id="3" name="Picture 1" descr=" SG_Bottom_CYMK">
          <a:extLst>
            <a:ext uri="{FF2B5EF4-FFF2-40B4-BE49-F238E27FC236}">
              <a16:creationId xmlns:a16="http://schemas.microsoft.com/office/drawing/2014/main" id="{B66C5B1F-DDB7-AC42-BBD4-532A9F8E04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0" y="533400"/>
          <a:ext cx="1282700" cy="68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E9" totalsRowShown="0" headerRowDxfId="6" dataDxfId="4" headerRowBorderDxfId="5" tableBorderDxfId="3">
  <autoFilter ref="C1:E9" xr:uid="{00000000-0009-0000-0100-000001000000}"/>
  <tableColumns count="3">
    <tableColumn id="1" xr3:uid="{00000000-0010-0000-0000-000001000000}" name="Category" dataDxfId="2"/>
    <tableColumn id="3" xr3:uid="{00000000-0010-0000-0000-000003000000}" name="Cat. Cap" dataDxfId="1"/>
    <tableColumn id="4" xr3:uid="{00000000-0010-0000-0000-000004000000}" name="Cap/Item" dataDxfId="0"/>
  </tableColumns>
  <tableStyleInfo name="TableStyleLight1" showFirstColumn="0" showLastColumn="0" showRowStripes="1" showColumnStripes="0"/>
  <extLst>
    <ext xmlns:x14="http://schemas.microsoft.com/office/spreadsheetml/2009/9/main" uri="{504A1905-F514-4f6f-8877-14C23A59335A}">
      <x14:table altText="Standards" altTextSummary="Table with the standards used for the formulae in the &quot;Other&quot; tab"/>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F1:G4" totalsRowShown="0">
  <autoFilter ref="F1:G4" xr:uid="{00000000-0009-0000-0100-000002000000}"/>
  <tableColumns count="2">
    <tableColumn id="1" xr3:uid="{00000000-0010-0000-0100-000001000000}" name="Other Caps"/>
    <tableColumn id="2" xr3:uid="{00000000-0010-0000-0100-000002000000}" name="Amou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sf.az1.qualtrics.com/jfe/form/SV_bgyOTzffO68H91H"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K123"/>
  <sheetViews>
    <sheetView showGridLines="0" topLeftCell="A7" zoomScaleNormal="100" workbookViewId="0">
      <selection activeCell="B30" sqref="B30:B31"/>
    </sheetView>
  </sheetViews>
  <sheetFormatPr defaultColWidth="9.140625" defaultRowHeight="15"/>
  <cols>
    <col min="1" max="1" width="8.85546875" customWidth="1"/>
    <col min="2" max="2" width="103.140625" customWidth="1"/>
    <col min="3" max="3" width="5.7109375" style="182" customWidth="1"/>
    <col min="4" max="4" width="8.85546875" customWidth="1"/>
    <col min="5" max="5" width="115" customWidth="1"/>
    <col min="11" max="11" width="90.7109375" customWidth="1"/>
  </cols>
  <sheetData>
    <row r="1" spans="1:5" ht="25.35" customHeight="1" thickBot="1">
      <c r="A1" s="307" t="s">
        <v>0</v>
      </c>
      <c r="B1" s="308"/>
      <c r="C1" s="171"/>
      <c r="D1" s="293" t="s">
        <v>1</v>
      </c>
      <c r="E1" s="294"/>
    </row>
    <row r="2" spans="1:5" ht="20.100000000000001" customHeight="1">
      <c r="A2" s="318" t="s">
        <v>298</v>
      </c>
      <c r="B2" s="319"/>
      <c r="C2" s="172"/>
      <c r="D2" s="310"/>
      <c r="E2" s="311"/>
    </row>
    <row r="3" spans="1:5" ht="20.100000000000001" customHeight="1">
      <c r="A3" s="320"/>
      <c r="B3" s="321"/>
      <c r="C3" s="172"/>
      <c r="D3" s="322" t="s">
        <v>288</v>
      </c>
      <c r="E3" s="323"/>
    </row>
    <row r="4" spans="1:5" ht="20.100000000000001" customHeight="1">
      <c r="A4" s="312" t="s">
        <v>2</v>
      </c>
      <c r="B4" s="313"/>
      <c r="C4" s="172"/>
      <c r="D4" s="285"/>
      <c r="E4" s="286"/>
    </row>
    <row r="5" spans="1:5" ht="20.100000000000001" customHeight="1">
      <c r="A5" s="314"/>
      <c r="B5" s="315"/>
      <c r="C5" s="172"/>
      <c r="D5" s="259" t="s">
        <v>3</v>
      </c>
      <c r="E5" s="248" t="s">
        <v>4</v>
      </c>
    </row>
    <row r="6" spans="1:5" ht="20.100000000000001" customHeight="1">
      <c r="A6" s="247" t="s">
        <v>3</v>
      </c>
      <c r="B6" s="324" t="s">
        <v>5</v>
      </c>
      <c r="C6" s="172"/>
      <c r="D6" s="309" t="s">
        <v>6</v>
      </c>
      <c r="E6" s="249" t="s">
        <v>279</v>
      </c>
    </row>
    <row r="7" spans="1:5" ht="20.100000000000001" customHeight="1">
      <c r="A7" s="247"/>
      <c r="B7" s="282"/>
      <c r="C7" s="172"/>
      <c r="D7" s="309"/>
      <c r="E7" s="250" t="s">
        <v>280</v>
      </c>
    </row>
    <row r="8" spans="1:5" ht="20.100000000000001" customHeight="1">
      <c r="A8" s="247" t="s">
        <v>6</v>
      </c>
      <c r="B8" s="170" t="s">
        <v>7</v>
      </c>
      <c r="C8" s="172"/>
      <c r="D8" s="309"/>
      <c r="E8" s="250"/>
    </row>
    <row r="9" spans="1:5" ht="20.100000000000001" customHeight="1">
      <c r="A9" s="247" t="s">
        <v>8</v>
      </c>
      <c r="B9" s="282" t="s">
        <v>9</v>
      </c>
      <c r="C9" s="172"/>
      <c r="D9" s="259" t="s">
        <v>8</v>
      </c>
      <c r="E9" s="329" t="s">
        <v>289</v>
      </c>
    </row>
    <row r="10" spans="1:5" ht="20.100000000000001" customHeight="1">
      <c r="A10" s="247"/>
      <c r="B10" s="282"/>
      <c r="C10" s="172"/>
      <c r="D10" s="259"/>
      <c r="E10" s="329"/>
    </row>
    <row r="11" spans="1:5" ht="20.100000000000001" customHeight="1" thickBot="1">
      <c r="A11" s="247" t="s">
        <v>10</v>
      </c>
      <c r="B11" s="170" t="s">
        <v>299</v>
      </c>
      <c r="C11" s="172"/>
      <c r="D11" s="259"/>
      <c r="E11" s="248"/>
    </row>
    <row r="12" spans="1:5" ht="20.100000000000001" customHeight="1" thickBot="1">
      <c r="A12" s="247" t="s">
        <v>11</v>
      </c>
      <c r="B12" s="170" t="s">
        <v>12</v>
      </c>
      <c r="C12" s="172"/>
      <c r="D12" s="240"/>
      <c r="E12" s="241" t="s">
        <v>297</v>
      </c>
    </row>
    <row r="13" spans="1:5" ht="20.100000000000001" customHeight="1" thickBot="1">
      <c r="A13" s="325" t="s">
        <v>293</v>
      </c>
      <c r="B13" s="326"/>
      <c r="C13" s="172"/>
      <c r="D13" s="238"/>
      <c r="E13" s="243"/>
    </row>
    <row r="14" spans="1:5" ht="20.100000000000001" customHeight="1" thickBot="1">
      <c r="A14" s="327"/>
      <c r="B14" s="328"/>
      <c r="C14" s="172"/>
      <c r="D14" s="293" t="s">
        <v>13</v>
      </c>
      <c r="E14" s="294"/>
    </row>
    <row r="15" spans="1:5" ht="20.100000000000001" customHeight="1" thickBot="1">
      <c r="A15" s="214"/>
      <c r="B15" s="215"/>
      <c r="C15" s="172"/>
      <c r="D15" s="285" t="s">
        <v>14</v>
      </c>
      <c r="E15" s="286"/>
    </row>
    <row r="16" spans="1:5" ht="20.100000000000001" customHeight="1" thickBot="1">
      <c r="A16" s="293" t="s">
        <v>15</v>
      </c>
      <c r="B16" s="294"/>
      <c r="C16" s="172"/>
      <c r="D16" s="216" t="s">
        <v>3</v>
      </c>
      <c r="E16" s="242" t="s">
        <v>16</v>
      </c>
    </row>
    <row r="17" spans="1:11" ht="20.100000000000001" customHeight="1">
      <c r="A17" s="316" t="s">
        <v>17</v>
      </c>
      <c r="B17" s="317"/>
      <c r="C17" s="172"/>
      <c r="D17" s="216" t="s">
        <v>6</v>
      </c>
      <c r="E17" s="282" t="s">
        <v>18</v>
      </c>
    </row>
    <row r="18" spans="1:11" ht="25.35" customHeight="1">
      <c r="A18" s="289" t="s">
        <v>19</v>
      </c>
      <c r="B18" s="290"/>
      <c r="C18" s="173"/>
      <c r="D18" s="216"/>
      <c r="E18" s="282"/>
    </row>
    <row r="19" spans="1:11" ht="20.100000000000001" customHeight="1" thickBot="1">
      <c r="A19" s="291" t="s">
        <v>20</v>
      </c>
      <c r="B19" s="292"/>
      <c r="C19" s="174"/>
      <c r="D19" s="216" t="s">
        <v>8</v>
      </c>
      <c r="E19" s="170" t="s">
        <v>21</v>
      </c>
    </row>
    <row r="20" spans="1:11" ht="20.100000000000001" customHeight="1" thickBot="1">
      <c r="A20" s="287" t="s">
        <v>22</v>
      </c>
      <c r="B20" s="288"/>
      <c r="C20" s="172"/>
      <c r="D20" s="216" t="s">
        <v>10</v>
      </c>
      <c r="E20" s="282" t="s">
        <v>23</v>
      </c>
    </row>
    <row r="21" spans="1:11" ht="20.100000000000001" customHeight="1">
      <c r="A21" s="283" t="s">
        <v>24</v>
      </c>
      <c r="B21" s="284"/>
      <c r="C21" s="173"/>
      <c r="D21" s="216"/>
      <c r="E21" s="282"/>
    </row>
    <row r="22" spans="1:11" ht="20.100000000000001" customHeight="1">
      <c r="A22" s="285" t="s">
        <v>25</v>
      </c>
      <c r="B22" s="286"/>
      <c r="C22" s="173"/>
      <c r="D22" s="216" t="s">
        <v>11</v>
      </c>
      <c r="E22" s="170" t="s">
        <v>26</v>
      </c>
    </row>
    <row r="23" spans="1:11" ht="20.100000000000001" customHeight="1">
      <c r="A23" s="216" t="s">
        <v>3</v>
      </c>
      <c r="B23" s="244" t="s">
        <v>27</v>
      </c>
      <c r="C23" s="175"/>
      <c r="D23" s="216" t="s">
        <v>28</v>
      </c>
      <c r="E23" s="170" t="s">
        <v>29</v>
      </c>
    </row>
    <row r="24" spans="1:11">
      <c r="A24" s="216" t="s">
        <v>6</v>
      </c>
      <c r="B24" s="169" t="s">
        <v>30</v>
      </c>
      <c r="C24" s="172"/>
      <c r="D24" s="216" t="s">
        <v>31</v>
      </c>
      <c r="E24" s="170" t="s">
        <v>32</v>
      </c>
    </row>
    <row r="25" spans="1:11" ht="20.100000000000001" customHeight="1">
      <c r="A25" s="216" t="s">
        <v>8</v>
      </c>
      <c r="B25" s="169" t="s">
        <v>33</v>
      </c>
      <c r="C25" s="172"/>
      <c r="D25" s="216" t="s">
        <v>34</v>
      </c>
      <c r="E25" s="170" t="s">
        <v>35</v>
      </c>
    </row>
    <row r="26" spans="1:11" ht="20.100000000000001" customHeight="1">
      <c r="A26" s="216"/>
      <c r="B26" s="282" t="s">
        <v>282</v>
      </c>
      <c r="C26" s="172"/>
      <c r="D26" s="216" t="s">
        <v>36</v>
      </c>
      <c r="E26" s="282" t="s">
        <v>37</v>
      </c>
    </row>
    <row r="27" spans="1:11" ht="20.100000000000001" customHeight="1">
      <c r="A27" s="184"/>
      <c r="B27" s="282"/>
      <c r="C27" s="176"/>
      <c r="D27" s="216"/>
      <c r="E27" s="282"/>
    </row>
    <row r="28" spans="1:11" ht="20.100000000000001" customHeight="1">
      <c r="A28" s="216" t="s">
        <v>10</v>
      </c>
      <c r="B28" s="330" t="s">
        <v>287</v>
      </c>
      <c r="C28" s="177"/>
      <c r="D28" s="216" t="s">
        <v>38</v>
      </c>
      <c r="E28" s="170" t="s">
        <v>39</v>
      </c>
    </row>
    <row r="29" spans="1:11" s="1" customFormat="1" ht="20.100000000000001" customHeight="1">
      <c r="A29" s="245"/>
      <c r="B29" s="330"/>
      <c r="C29" s="178"/>
      <c r="D29" s="216" t="s">
        <v>40</v>
      </c>
      <c r="E29" s="170" t="s">
        <v>41</v>
      </c>
      <c r="F29"/>
      <c r="G29"/>
      <c r="H29"/>
      <c r="I29"/>
      <c r="J29"/>
      <c r="K29"/>
    </row>
    <row r="30" spans="1:11" s="1" customFormat="1" ht="30.75" thickBot="1">
      <c r="A30" s="216" t="s">
        <v>11</v>
      </c>
      <c r="B30" s="282" t="s">
        <v>42</v>
      </c>
      <c r="C30" s="179"/>
      <c r="D30" s="216" t="s">
        <v>292</v>
      </c>
      <c r="E30" s="170" t="s">
        <v>303</v>
      </c>
      <c r="F30"/>
      <c r="G30"/>
      <c r="H30"/>
      <c r="I30"/>
      <c r="J30"/>
      <c r="K30"/>
    </row>
    <row r="31" spans="1:11" s="1" customFormat="1" ht="20.100000000000001" customHeight="1" thickBot="1">
      <c r="A31" s="216"/>
      <c r="B31" s="282"/>
      <c r="C31" s="179"/>
      <c r="D31" s="301" t="s">
        <v>43</v>
      </c>
      <c r="E31" s="302"/>
      <c r="F31"/>
      <c r="G31"/>
      <c r="H31"/>
      <c r="I31"/>
      <c r="J31"/>
      <c r="K31"/>
    </row>
    <row r="32" spans="1:11" s="1" customFormat="1" ht="20.100000000000001" customHeight="1" thickBot="1">
      <c r="A32" s="216" t="s">
        <v>28</v>
      </c>
      <c r="B32" s="169" t="s">
        <v>44</v>
      </c>
      <c r="C32" s="179"/>
      <c r="D32" s="192"/>
      <c r="E32" s="193"/>
      <c r="F32"/>
      <c r="G32"/>
      <c r="H32"/>
      <c r="I32"/>
      <c r="J32"/>
      <c r="K32"/>
    </row>
    <row r="33" spans="1:11" s="1" customFormat="1" ht="20.100000000000001" customHeight="1" thickBot="1">
      <c r="A33" s="114">
        <v>-1</v>
      </c>
      <c r="B33" s="169" t="s">
        <v>45</v>
      </c>
      <c r="C33" s="179"/>
      <c r="D33" s="293" t="s">
        <v>46</v>
      </c>
      <c r="E33" s="294"/>
      <c r="F33"/>
      <c r="G33"/>
      <c r="H33"/>
      <c r="I33"/>
      <c r="J33"/>
      <c r="K33"/>
    </row>
    <row r="34" spans="1:11" s="1" customFormat="1" ht="20.100000000000001" customHeight="1">
      <c r="A34" s="114">
        <v>1</v>
      </c>
      <c r="B34" s="169" t="s">
        <v>47</v>
      </c>
      <c r="C34" s="179"/>
      <c r="D34" s="295" t="s">
        <v>48</v>
      </c>
      <c r="E34" s="296"/>
      <c r="F34"/>
      <c r="G34"/>
      <c r="H34"/>
      <c r="I34"/>
      <c r="J34"/>
      <c r="K34"/>
    </row>
    <row r="35" spans="1:11" s="1" customFormat="1" ht="20.100000000000001" customHeight="1" thickBot="1">
      <c r="A35" s="283" t="s">
        <v>49</v>
      </c>
      <c r="B35" s="284"/>
      <c r="C35" s="179"/>
      <c r="D35" s="297"/>
      <c r="E35" s="298"/>
      <c r="F35"/>
      <c r="G35"/>
      <c r="H35"/>
      <c r="I35"/>
      <c r="J35"/>
      <c r="K35"/>
    </row>
    <row r="36" spans="1:11" s="1" customFormat="1" ht="20.100000000000001" customHeight="1" thickBot="1">
      <c r="A36" s="331" t="s">
        <v>50</v>
      </c>
      <c r="B36" s="332"/>
      <c r="C36" s="179"/>
      <c r="D36" s="299" t="s">
        <v>51</v>
      </c>
      <c r="E36" s="300"/>
      <c r="F36"/>
      <c r="G36"/>
      <c r="H36"/>
      <c r="I36"/>
      <c r="J36"/>
      <c r="K36"/>
    </row>
    <row r="37" spans="1:11" s="1" customFormat="1" ht="20.100000000000001" customHeight="1">
      <c r="A37" s="285"/>
      <c r="B37" s="286"/>
      <c r="C37" s="14"/>
      <c r="D37" s="114"/>
      <c r="E37" s="183" t="s">
        <v>52</v>
      </c>
      <c r="F37"/>
      <c r="G37"/>
      <c r="H37"/>
      <c r="I37"/>
      <c r="J37"/>
      <c r="K37"/>
    </row>
    <row r="38" spans="1:11" s="1" customFormat="1" ht="20.100000000000001" customHeight="1" thickBot="1">
      <c r="A38" s="216" t="s">
        <v>3</v>
      </c>
      <c r="B38" s="169" t="s">
        <v>53</v>
      </c>
      <c r="C38" s="180"/>
      <c r="D38" s="115"/>
      <c r="E38" s="185" t="s">
        <v>54</v>
      </c>
      <c r="F38"/>
      <c r="G38"/>
      <c r="H38"/>
      <c r="I38"/>
      <c r="J38"/>
      <c r="K38"/>
    </row>
    <row r="39" spans="1:11" s="1" customFormat="1" ht="20.100000000000001" customHeight="1" thickBot="1">
      <c r="A39" s="216" t="s">
        <v>6</v>
      </c>
      <c r="B39" s="169" t="s">
        <v>55</v>
      </c>
      <c r="C39" s="180"/>
      <c r="D39" s="192"/>
      <c r="E39" s="193"/>
      <c r="F39"/>
      <c r="G39"/>
      <c r="H39"/>
      <c r="I39"/>
      <c r="J39"/>
      <c r="K39"/>
    </row>
    <row r="40" spans="1:11" s="1" customFormat="1" ht="20.100000000000001" customHeight="1">
      <c r="A40" s="283" t="s">
        <v>56</v>
      </c>
      <c r="B40" s="284"/>
      <c r="C40" s="180"/>
      <c r="D40" s="278" t="s">
        <v>283</v>
      </c>
      <c r="E40" s="279"/>
      <c r="F40"/>
      <c r="G40"/>
      <c r="H40"/>
      <c r="I40"/>
      <c r="J40"/>
      <c r="K40"/>
    </row>
    <row r="41" spans="1:11" s="1" customFormat="1" ht="20.100000000000001" customHeight="1">
      <c r="A41" s="333" t="s">
        <v>291</v>
      </c>
      <c r="B41" s="334"/>
      <c r="C41" s="180"/>
      <c r="D41" s="280"/>
      <c r="E41" s="281"/>
      <c r="F41"/>
      <c r="G41"/>
      <c r="H41"/>
      <c r="I41"/>
      <c r="J41"/>
      <c r="K41"/>
    </row>
    <row r="42" spans="1:11" ht="20.100000000000001" customHeight="1">
      <c r="A42" s="247" t="s">
        <v>3</v>
      </c>
      <c r="B42" s="170" t="s">
        <v>57</v>
      </c>
      <c r="C42" s="173"/>
      <c r="D42" s="280"/>
      <c r="E42" s="281"/>
    </row>
    <row r="43" spans="1:11">
      <c r="A43" s="247" t="s">
        <v>6</v>
      </c>
      <c r="B43" s="282" t="s">
        <v>271</v>
      </c>
      <c r="C43" s="172"/>
      <c r="D43" s="280"/>
      <c r="E43" s="281"/>
    </row>
    <row r="44" spans="1:11">
      <c r="A44" s="247"/>
      <c r="B44" s="282"/>
      <c r="C44" s="172"/>
      <c r="D44" s="280"/>
      <c r="E44" s="281"/>
    </row>
    <row r="45" spans="1:11" ht="20.100000000000001" customHeight="1">
      <c r="A45" s="247" t="s">
        <v>8</v>
      </c>
      <c r="B45" s="258" t="s">
        <v>272</v>
      </c>
      <c r="C45" s="172"/>
      <c r="D45" s="280"/>
      <c r="E45" s="281"/>
    </row>
    <row r="46" spans="1:11" ht="20.100000000000001" customHeight="1" thickBot="1">
      <c r="A46" s="247" t="s">
        <v>10</v>
      </c>
      <c r="B46" s="170" t="s">
        <v>58</v>
      </c>
      <c r="C46" s="172"/>
      <c r="D46" s="280"/>
      <c r="E46" s="281"/>
    </row>
    <row r="47" spans="1:11" ht="20.100000000000001" customHeight="1">
      <c r="A47" s="303" t="s">
        <v>300</v>
      </c>
      <c r="B47" s="304"/>
      <c r="C47" s="172"/>
      <c r="D47" s="276"/>
      <c r="E47" s="277" t="s">
        <v>301</v>
      </c>
    </row>
    <row r="48" spans="1:11" ht="20.100000000000001" customHeight="1" thickBot="1">
      <c r="A48" s="305"/>
      <c r="B48" s="306"/>
      <c r="C48" s="173"/>
      <c r="D48" s="253"/>
      <c r="E48" s="196"/>
    </row>
    <row r="49" spans="1:3" ht="20.100000000000001" customHeight="1">
      <c r="A49" s="194"/>
      <c r="B49" s="251"/>
      <c r="C49" s="173"/>
    </row>
    <row r="50" spans="1:3" ht="20.100000000000001" customHeight="1" thickBot="1">
      <c r="A50" s="213"/>
      <c r="B50" s="252"/>
      <c r="C50" s="181"/>
    </row>
    <row r="51" spans="1:3" ht="20.100000000000001" customHeight="1">
      <c r="A51" s="173"/>
      <c r="C51" s="181"/>
    </row>
    <row r="52" spans="1:3" ht="20.100000000000001" customHeight="1">
      <c r="C52" s="172"/>
    </row>
    <row r="53" spans="1:3" ht="20.100000000000001" customHeight="1">
      <c r="C53" s="172"/>
    </row>
    <row r="54" spans="1:3" ht="20.100000000000001" customHeight="1">
      <c r="C54" s="173"/>
    </row>
    <row r="55" spans="1:3" ht="20.100000000000001" customHeight="1">
      <c r="C55" s="173"/>
    </row>
    <row r="56" spans="1:3" ht="20.100000000000001" customHeight="1">
      <c r="C56" s="173"/>
    </row>
    <row r="57" spans="1:3" ht="20.100000000000001" customHeight="1">
      <c r="C57" s="172"/>
    </row>
    <row r="58" spans="1:3" ht="20.100000000000001" customHeight="1">
      <c r="C58"/>
    </row>
    <row r="59" spans="1:3" ht="20.100000000000001" customHeight="1">
      <c r="C59"/>
    </row>
    <row r="60" spans="1:3" ht="20.100000000000001" customHeight="1">
      <c r="C60"/>
    </row>
    <row r="61" spans="1:3" ht="20.100000000000001" customHeight="1">
      <c r="C61"/>
    </row>
    <row r="62" spans="1:3" ht="18" customHeight="1">
      <c r="C62"/>
    </row>
    <row r="63" spans="1:3" ht="18" customHeight="1">
      <c r="C63"/>
    </row>
    <row r="64" spans="1:3" ht="18" customHeight="1">
      <c r="C64"/>
    </row>
    <row r="65" spans="3:3" ht="18" customHeight="1">
      <c r="C65"/>
    </row>
    <row r="66" spans="3:3" ht="18" customHeight="1">
      <c r="C66"/>
    </row>
    <row r="67" spans="3:3" ht="18" customHeight="1">
      <c r="C67"/>
    </row>
    <row r="68" spans="3:3" ht="18" customHeight="1">
      <c r="C68"/>
    </row>
    <row r="69" spans="3:3" ht="18" customHeight="1">
      <c r="C69"/>
    </row>
    <row r="70" spans="3:3" ht="18" customHeight="1">
      <c r="C70"/>
    </row>
    <row r="71" spans="3:3" ht="18" customHeight="1">
      <c r="C71"/>
    </row>
    <row r="72" spans="3:3" ht="18" customHeight="1">
      <c r="C72"/>
    </row>
    <row r="73" spans="3:3" ht="18" customHeight="1">
      <c r="C73"/>
    </row>
    <row r="74" spans="3:3" ht="18" customHeight="1">
      <c r="C74"/>
    </row>
    <row r="75" spans="3:3" ht="18" customHeight="1">
      <c r="C75"/>
    </row>
    <row r="76" spans="3:3" ht="18" customHeight="1">
      <c r="C76"/>
    </row>
    <row r="77" spans="3:3" ht="18" customHeight="1">
      <c r="C77"/>
    </row>
    <row r="78" spans="3:3" ht="18" customHeight="1">
      <c r="C78"/>
    </row>
    <row r="79" spans="3:3" ht="18" customHeight="1">
      <c r="C79"/>
    </row>
    <row r="80" spans="3:3" ht="18" customHeight="1">
      <c r="C80"/>
    </row>
    <row r="81" spans="3:3" ht="18" customHeight="1">
      <c r="C81"/>
    </row>
    <row r="82" spans="3:3" ht="18" customHeight="1">
      <c r="C82"/>
    </row>
    <row r="83" spans="3:3" ht="18" customHeight="1">
      <c r="C83"/>
    </row>
    <row r="84" spans="3:3" ht="18" customHeight="1">
      <c r="C84"/>
    </row>
    <row r="85" spans="3:3" ht="18" customHeight="1">
      <c r="C85"/>
    </row>
    <row r="86" spans="3:3" ht="18" customHeight="1">
      <c r="C86"/>
    </row>
    <row r="87" spans="3:3" ht="18" customHeight="1">
      <c r="C87"/>
    </row>
    <row r="88" spans="3:3" ht="18" customHeight="1">
      <c r="C88"/>
    </row>
    <row r="89" spans="3:3" ht="18" customHeight="1">
      <c r="C89"/>
    </row>
    <row r="90" spans="3:3" ht="18" customHeight="1">
      <c r="C90"/>
    </row>
    <row r="91" spans="3:3" ht="18" customHeight="1">
      <c r="C91"/>
    </row>
    <row r="92" spans="3:3" ht="18" customHeight="1"/>
    <row r="93" spans="3:3" ht="18" customHeight="1"/>
    <row r="94" spans="3:3" ht="18" customHeight="1"/>
    <row r="95" spans="3:3" ht="18" customHeight="1"/>
    <row r="96" spans="3:3"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sheetData>
  <sheetProtection algorithmName="SHA-512" hashValue="HZwbmInGXzpwCVu06csBG+azYrKwha3f5OuvZZ4Sk/kJvJWZdgWM5TAFaJuWwQ+FrAN8Vw8Urv2abVS1Vwi7Ig==" saltValue="FXJjoK/psPpxMw4iyfGcww==" spinCount="100000" sheet="1" objects="1" scenarios="1"/>
  <mergeCells count="37">
    <mergeCell ref="B28:B29"/>
    <mergeCell ref="A35:B35"/>
    <mergeCell ref="A36:B37"/>
    <mergeCell ref="A41:B41"/>
    <mergeCell ref="A40:B40"/>
    <mergeCell ref="A47:B48"/>
    <mergeCell ref="A1:B1"/>
    <mergeCell ref="D1:E1"/>
    <mergeCell ref="D6:D8"/>
    <mergeCell ref="D14:E14"/>
    <mergeCell ref="D15:E15"/>
    <mergeCell ref="D2:E2"/>
    <mergeCell ref="A4:B5"/>
    <mergeCell ref="A16:B16"/>
    <mergeCell ref="A17:B17"/>
    <mergeCell ref="A2:B3"/>
    <mergeCell ref="D3:E4"/>
    <mergeCell ref="B9:B10"/>
    <mergeCell ref="B6:B7"/>
    <mergeCell ref="A13:B14"/>
    <mergeCell ref="E9:E10"/>
    <mergeCell ref="D40:E46"/>
    <mergeCell ref="E17:E18"/>
    <mergeCell ref="E20:E21"/>
    <mergeCell ref="B30:B31"/>
    <mergeCell ref="A21:B21"/>
    <mergeCell ref="A22:B22"/>
    <mergeCell ref="A20:B20"/>
    <mergeCell ref="A18:B18"/>
    <mergeCell ref="A19:B19"/>
    <mergeCell ref="B26:B27"/>
    <mergeCell ref="D33:E33"/>
    <mergeCell ref="D34:E35"/>
    <mergeCell ref="D36:E36"/>
    <mergeCell ref="E26:E27"/>
    <mergeCell ref="D31:E31"/>
    <mergeCell ref="B43:B44"/>
  </mergeCells>
  <conditionalFormatting sqref="A33:B34">
    <cfRule type="iconSet" priority="1">
      <iconSet iconSet="3Symbols2" showValue="0">
        <cfvo type="percent" val="0"/>
        <cfvo type="percent" val="33"/>
        <cfvo type="percent" val="67"/>
      </iconSet>
    </cfRule>
  </conditionalFormatting>
  <conditionalFormatting sqref="C57">
    <cfRule type="iconSet" priority="30">
      <iconSet iconSet="3Symbols2" showValue="0">
        <cfvo type="percent" val="0"/>
        <cfvo type="percent" val="33"/>
        <cfvo type="percent" val="67"/>
      </iconSet>
    </cfRule>
  </conditionalFormatting>
  <hyperlinks>
    <hyperlink ref="D40:E46" r:id="rId1" display="Submit Here!" xr:uid="{20410BB8-6A69-8243-9B1A-62EB738D94F8}"/>
  </hyperlinks>
  <printOptions horizontalCentered="1"/>
  <pageMargins left="0.7" right="0.7" top="0.75" bottom="0.75" header="0.3" footer="0.3"/>
  <pageSetup scale="4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AFAC8"/>
  </sheetPr>
  <dimension ref="A1:T39"/>
  <sheetViews>
    <sheetView showGridLines="0" zoomScaleNormal="100" workbookViewId="0">
      <pane xSplit="8" topLeftCell="I1" activePane="topRight" state="frozen"/>
      <selection activeCell="B18" sqref="B18:E18"/>
      <selection pane="topRight" activeCell="A16" sqref="A16:B16"/>
    </sheetView>
  </sheetViews>
  <sheetFormatPr defaultColWidth="9.140625" defaultRowHeight="15"/>
  <cols>
    <col min="1" max="2" width="22.42578125" style="1" customWidth="1"/>
    <col min="3" max="6" width="12.7109375" style="1" customWidth="1"/>
    <col min="7" max="8" width="9.140625" style="1" hidden="1" customWidth="1"/>
    <col min="9" max="16384" width="9.140625" style="1"/>
  </cols>
  <sheetData>
    <row r="1" spans="1:20" ht="39" customHeight="1" thickBot="1">
      <c r="A1" s="346" t="str">
        <f>Summary!A1</f>
        <v>21-22 RSO ANNUAL BUDGET APPLICATION</v>
      </c>
      <c r="B1" s="347"/>
      <c r="C1" s="347"/>
      <c r="D1" s="347"/>
      <c r="E1" s="347"/>
      <c r="F1" s="347"/>
      <c r="G1" s="142"/>
    </row>
    <row r="2" spans="1:20" ht="15" customHeight="1">
      <c r="A2" s="227" t="str">
        <f>Summary!A2</f>
        <v>Please Refer to red "Instructions" Tab for Instructions.</v>
      </c>
      <c r="B2" s="225"/>
      <c r="C2" s="225"/>
      <c r="D2" s="225"/>
      <c r="E2" s="225"/>
      <c r="F2" s="228"/>
      <c r="G2" s="146"/>
      <c r="H2" s="2"/>
    </row>
    <row r="3" spans="1:20" ht="15" customHeight="1">
      <c r="A3" s="223" t="s">
        <v>108</v>
      </c>
      <c r="B3" s="145"/>
      <c r="C3" s="145"/>
      <c r="D3" s="145"/>
      <c r="E3" s="145"/>
      <c r="F3" s="224"/>
      <c r="H3" s="2"/>
    </row>
    <row r="4" spans="1:20" ht="15" customHeight="1">
      <c r="A4" s="229" t="s">
        <v>109</v>
      </c>
      <c r="B4" s="226"/>
      <c r="C4" s="226"/>
      <c r="D4" s="226"/>
      <c r="E4" s="226"/>
      <c r="F4" s="230"/>
      <c r="G4" s="147"/>
      <c r="H4" s="2"/>
    </row>
    <row r="5" spans="1:20" ht="19.5" thickBot="1">
      <c r="A5" s="233" t="s">
        <v>159</v>
      </c>
      <c r="B5" s="231"/>
      <c r="C5" s="231"/>
      <c r="D5" s="231"/>
      <c r="E5" s="231"/>
      <c r="F5" s="232"/>
      <c r="G5" s="5"/>
      <c r="H5" s="5"/>
      <c r="I5" s="198"/>
    </row>
    <row r="6" spans="1:20" ht="17.100000000000001" customHeight="1" thickBot="1">
      <c r="A6" s="374" t="s">
        <v>175</v>
      </c>
      <c r="B6" s="375"/>
      <c r="C6" s="375"/>
      <c r="D6" s="375"/>
      <c r="E6" s="375"/>
      <c r="F6" s="376"/>
      <c r="G6" s="2"/>
      <c r="H6" s="2"/>
      <c r="I6" s="2"/>
      <c r="J6" s="363" t="s">
        <v>116</v>
      </c>
      <c r="K6" s="364"/>
      <c r="L6" s="364"/>
      <c r="M6" s="364"/>
      <c r="N6" s="364"/>
      <c r="O6" s="364"/>
      <c r="P6" s="364"/>
      <c r="Q6" s="364"/>
      <c r="R6" s="364"/>
      <c r="S6" s="364"/>
      <c r="T6" s="365"/>
    </row>
    <row r="7" spans="1:20" ht="16.350000000000001" customHeight="1" thickTop="1">
      <c r="A7" s="136" t="s">
        <v>161</v>
      </c>
      <c r="B7" s="535"/>
      <c r="C7" s="536"/>
      <c r="D7" s="536"/>
      <c r="E7" s="536"/>
      <c r="F7" s="537"/>
      <c r="G7" s="2"/>
      <c r="H7" s="2"/>
      <c r="I7" s="2"/>
      <c r="J7" s="366"/>
      <c r="K7" s="367"/>
      <c r="L7" s="367"/>
      <c r="M7" s="367"/>
      <c r="N7" s="367"/>
      <c r="O7" s="367"/>
      <c r="P7" s="367"/>
      <c r="Q7" s="367"/>
      <c r="R7" s="367"/>
      <c r="S7" s="367"/>
      <c r="T7" s="368"/>
    </row>
    <row r="8" spans="1:20" ht="16.350000000000001" customHeight="1" thickBot="1">
      <c r="A8" s="257" t="s">
        <v>162</v>
      </c>
      <c r="B8" s="275"/>
      <c r="C8" s="511" t="s">
        <v>163</v>
      </c>
      <c r="D8" s="512"/>
      <c r="E8" s="513"/>
      <c r="F8" s="20"/>
      <c r="G8" s="70">
        <f>Documentation!L13</f>
        <v>0</v>
      </c>
      <c r="H8" s="25">
        <f>MIN(1200,IF($G$8&lt;200,$G$8*4,($G$8-200)*2+800))</f>
        <v>0</v>
      </c>
      <c r="I8" s="12"/>
      <c r="J8" s="369"/>
      <c r="K8" s="370"/>
      <c r="L8" s="370"/>
      <c r="M8" s="370"/>
      <c r="N8" s="370"/>
      <c r="O8" s="370"/>
      <c r="P8" s="370"/>
      <c r="Q8" s="370"/>
      <c r="R8" s="370"/>
      <c r="S8" s="370"/>
      <c r="T8" s="371"/>
    </row>
    <row r="9" spans="1:20" ht="16.350000000000001" customHeight="1" thickBot="1">
      <c r="A9" s="18" t="s">
        <v>164</v>
      </c>
      <c r="B9" s="33"/>
      <c r="C9" s="511" t="s">
        <v>165</v>
      </c>
      <c r="D9" s="517"/>
      <c r="E9" s="517"/>
      <c r="F9" s="72"/>
      <c r="G9" s="2"/>
      <c r="H9" s="2"/>
      <c r="I9" s="2"/>
      <c r="J9" s="377" t="s">
        <v>120</v>
      </c>
      <c r="K9" s="378"/>
      <c r="L9" s="378"/>
      <c r="M9" s="378"/>
      <c r="N9" s="378"/>
      <c r="O9" s="378"/>
      <c r="P9" s="378"/>
      <c r="Q9" s="378"/>
      <c r="R9" s="378"/>
      <c r="S9" s="378"/>
      <c r="T9" s="379"/>
    </row>
    <row r="10" spans="1:20" ht="16.350000000000001" customHeight="1" thickTop="1">
      <c r="A10" s="514" t="s">
        <v>166</v>
      </c>
      <c r="B10" s="515"/>
      <c r="C10" s="515"/>
      <c r="D10" s="515"/>
      <c r="E10" s="515"/>
      <c r="F10" s="516"/>
      <c r="G10" s="2"/>
      <c r="I10" s="2"/>
      <c r="J10" s="380"/>
      <c r="K10" s="381"/>
      <c r="L10" s="381"/>
      <c r="M10" s="381"/>
      <c r="N10" s="381"/>
      <c r="O10" s="381"/>
      <c r="P10" s="381"/>
      <c r="Q10" s="381"/>
      <c r="R10" s="381"/>
      <c r="S10" s="381"/>
      <c r="T10" s="382"/>
    </row>
    <row r="11" spans="1:20" ht="16.350000000000001" customHeight="1" thickBot="1">
      <c r="A11" s="529"/>
      <c r="B11" s="530"/>
      <c r="C11" s="530"/>
      <c r="D11" s="530"/>
      <c r="E11" s="530"/>
      <c r="F11" s="531"/>
      <c r="G11" s="2"/>
      <c r="H11" s="2"/>
      <c r="I11" s="2"/>
      <c r="J11" s="383"/>
      <c r="K11" s="384"/>
      <c r="L11" s="384"/>
      <c r="M11" s="384"/>
      <c r="N11" s="384"/>
      <c r="O11" s="384"/>
      <c r="P11" s="384"/>
      <c r="Q11" s="384"/>
      <c r="R11" s="384"/>
      <c r="S11" s="384"/>
      <c r="T11" s="385"/>
    </row>
    <row r="12" spans="1:20">
      <c r="A12" s="529"/>
      <c r="B12" s="530"/>
      <c r="C12" s="530"/>
      <c r="D12" s="530"/>
      <c r="E12" s="530"/>
      <c r="F12" s="531"/>
      <c r="G12" s="2"/>
      <c r="H12" s="2"/>
      <c r="I12" s="2"/>
    </row>
    <row r="13" spans="1:20" ht="15.75" thickBot="1">
      <c r="A13" s="532"/>
      <c r="B13" s="533"/>
      <c r="C13" s="533"/>
      <c r="D13" s="533"/>
      <c r="E13" s="533"/>
      <c r="F13" s="534"/>
      <c r="G13" s="2"/>
      <c r="H13" s="2"/>
      <c r="I13" s="2"/>
    </row>
    <row r="14" spans="1:20" ht="15.75" thickTop="1">
      <c r="A14" s="13"/>
      <c r="B14" s="14"/>
      <c r="C14" s="14"/>
      <c r="D14" s="14"/>
      <c r="E14" s="14"/>
      <c r="F14" s="15"/>
      <c r="G14" s="2"/>
      <c r="H14" s="2"/>
      <c r="I14" s="2"/>
    </row>
    <row r="15" spans="1:20" ht="17.100000000000001" customHeight="1" thickBot="1">
      <c r="A15" s="518" t="s">
        <v>167</v>
      </c>
      <c r="B15" s="519"/>
      <c r="C15" s="481" t="s">
        <v>168</v>
      </c>
      <c r="D15" s="481"/>
      <c r="E15" s="524" t="s">
        <v>273</v>
      </c>
      <c r="F15" s="524"/>
      <c r="G15" s="2"/>
      <c r="H15" s="2"/>
      <c r="I15" s="2"/>
    </row>
    <row r="16" spans="1:20" ht="15.75" thickTop="1">
      <c r="A16" s="520"/>
      <c r="B16" s="521"/>
      <c r="C16" s="500">
        <v>0</v>
      </c>
      <c r="D16" s="501"/>
      <c r="E16" s="498"/>
      <c r="F16" s="499"/>
      <c r="G16" s="1" t="b">
        <f>IF(E16="Y",TRUE,FALSE)</f>
        <v>0</v>
      </c>
      <c r="H16" s="1">
        <f>IF(G16,C16,0)</f>
        <v>0</v>
      </c>
      <c r="I16" s="2"/>
    </row>
    <row r="17" spans="1:20" s="9" customFormat="1">
      <c r="A17" s="479"/>
      <c r="B17" s="480"/>
      <c r="C17" s="482">
        <v>0</v>
      </c>
      <c r="D17" s="483"/>
      <c r="E17" s="477"/>
      <c r="F17" s="478"/>
      <c r="G17" s="1" t="b">
        <f t="shared" ref="G17:G30" si="0">IF(E17="Y",TRUE,FALSE)</f>
        <v>0</v>
      </c>
      <c r="H17" s="1">
        <f t="shared" ref="H17:H30" si="1">IF(G17,C17,0)</f>
        <v>0</v>
      </c>
      <c r="I17" s="8"/>
    </row>
    <row r="18" spans="1:20" ht="16.5" customHeight="1">
      <c r="A18" s="479"/>
      <c r="B18" s="480"/>
      <c r="C18" s="482">
        <v>0</v>
      </c>
      <c r="D18" s="483"/>
      <c r="E18" s="477"/>
      <c r="F18" s="478"/>
      <c r="G18" s="1" t="b">
        <f t="shared" si="0"/>
        <v>0</v>
      </c>
      <c r="H18" s="1">
        <f t="shared" si="1"/>
        <v>0</v>
      </c>
    </row>
    <row r="19" spans="1:20">
      <c r="A19" s="479"/>
      <c r="B19" s="480"/>
      <c r="C19" s="482">
        <v>0</v>
      </c>
      <c r="D19" s="483"/>
      <c r="E19" s="477"/>
      <c r="F19" s="478"/>
      <c r="G19" s="1" t="b">
        <f t="shared" si="0"/>
        <v>0</v>
      </c>
      <c r="H19" s="1">
        <f t="shared" si="1"/>
        <v>0</v>
      </c>
    </row>
    <row r="20" spans="1:20">
      <c r="A20" s="479"/>
      <c r="B20" s="480"/>
      <c r="C20" s="482">
        <v>0</v>
      </c>
      <c r="D20" s="483"/>
      <c r="E20" s="477"/>
      <c r="F20" s="478"/>
      <c r="G20" s="1" t="b">
        <f t="shared" si="0"/>
        <v>0</v>
      </c>
      <c r="H20" s="1">
        <f t="shared" si="1"/>
        <v>0</v>
      </c>
    </row>
    <row r="21" spans="1:20">
      <c r="A21" s="479"/>
      <c r="B21" s="480"/>
      <c r="C21" s="482">
        <v>0</v>
      </c>
      <c r="D21" s="483"/>
      <c r="E21" s="477"/>
      <c r="F21" s="478"/>
      <c r="G21" s="1" t="b">
        <f t="shared" si="0"/>
        <v>0</v>
      </c>
      <c r="H21" s="1">
        <f t="shared" si="1"/>
        <v>0</v>
      </c>
    </row>
    <row r="22" spans="1:20">
      <c r="A22" s="479"/>
      <c r="B22" s="480"/>
      <c r="C22" s="482">
        <v>0</v>
      </c>
      <c r="D22" s="483"/>
      <c r="E22" s="477"/>
      <c r="F22" s="478"/>
      <c r="G22" s="1" t="b">
        <f t="shared" si="0"/>
        <v>0</v>
      </c>
      <c r="H22" s="1">
        <f t="shared" si="1"/>
        <v>0</v>
      </c>
    </row>
    <row r="23" spans="1:20">
      <c r="A23" s="479"/>
      <c r="B23" s="480"/>
      <c r="C23" s="482">
        <v>0</v>
      </c>
      <c r="D23" s="483"/>
      <c r="E23" s="477"/>
      <c r="F23" s="478"/>
      <c r="G23" s="1" t="b">
        <f t="shared" si="0"/>
        <v>0</v>
      </c>
      <c r="H23" s="1">
        <f t="shared" si="1"/>
        <v>0</v>
      </c>
    </row>
    <row r="24" spans="1:20" ht="15.75" thickBot="1">
      <c r="A24" s="479"/>
      <c r="B24" s="480"/>
      <c r="C24" s="482">
        <v>0</v>
      </c>
      <c r="D24" s="483"/>
      <c r="E24" s="477"/>
      <c r="F24" s="478"/>
      <c r="G24" s="1" t="b">
        <f t="shared" si="0"/>
        <v>0</v>
      </c>
      <c r="H24" s="1">
        <f t="shared" si="1"/>
        <v>0</v>
      </c>
    </row>
    <row r="25" spans="1:20" ht="17.100000000000001" customHeight="1" thickBot="1">
      <c r="A25" s="522" t="s">
        <v>269</v>
      </c>
      <c r="B25" s="523"/>
      <c r="C25" s="481" t="s">
        <v>168</v>
      </c>
      <c r="D25" s="481"/>
      <c r="E25" s="524" t="s">
        <v>273</v>
      </c>
      <c r="F25" s="524"/>
      <c r="J25" s="468" t="s">
        <v>276</v>
      </c>
      <c r="K25" s="469"/>
      <c r="L25" s="469"/>
      <c r="M25" s="469"/>
      <c r="N25" s="469"/>
      <c r="O25" s="469"/>
      <c r="P25" s="469"/>
      <c r="Q25" s="469"/>
      <c r="R25" s="469"/>
      <c r="S25" s="469"/>
      <c r="T25" s="470"/>
    </row>
    <row r="26" spans="1:20" ht="15.75" thickTop="1">
      <c r="A26" s="479"/>
      <c r="B26" s="480"/>
      <c r="C26" s="482">
        <v>0</v>
      </c>
      <c r="D26" s="483"/>
      <c r="E26" s="477"/>
      <c r="F26" s="478"/>
      <c r="G26" s="1" t="b">
        <f t="shared" si="0"/>
        <v>0</v>
      </c>
      <c r="H26" s="1">
        <f t="shared" si="1"/>
        <v>0</v>
      </c>
      <c r="J26" s="471"/>
      <c r="K26" s="472"/>
      <c r="L26" s="472"/>
      <c r="M26" s="472"/>
      <c r="N26" s="472"/>
      <c r="O26" s="472"/>
      <c r="P26" s="472"/>
      <c r="Q26" s="472"/>
      <c r="R26" s="472"/>
      <c r="S26" s="472"/>
      <c r="T26" s="473"/>
    </row>
    <row r="27" spans="1:20">
      <c r="A27" s="479"/>
      <c r="B27" s="480"/>
      <c r="C27" s="482">
        <v>0</v>
      </c>
      <c r="D27" s="483"/>
      <c r="E27" s="477"/>
      <c r="F27" s="478"/>
      <c r="G27" s="1" t="b">
        <f t="shared" si="0"/>
        <v>0</v>
      </c>
      <c r="H27" s="1">
        <f t="shared" si="1"/>
        <v>0</v>
      </c>
      <c r="J27" s="471"/>
      <c r="K27" s="472"/>
      <c r="L27" s="472"/>
      <c r="M27" s="472"/>
      <c r="N27" s="472"/>
      <c r="O27" s="472"/>
      <c r="P27" s="472"/>
      <c r="Q27" s="472"/>
      <c r="R27" s="472"/>
      <c r="S27" s="472"/>
      <c r="T27" s="473"/>
    </row>
    <row r="28" spans="1:20">
      <c r="A28" s="479"/>
      <c r="B28" s="480"/>
      <c r="C28" s="482">
        <v>0</v>
      </c>
      <c r="D28" s="483"/>
      <c r="E28" s="477"/>
      <c r="F28" s="478"/>
      <c r="G28" s="1" t="b">
        <f t="shared" si="0"/>
        <v>0</v>
      </c>
      <c r="H28" s="1">
        <f t="shared" si="1"/>
        <v>0</v>
      </c>
      <c r="J28" s="471"/>
      <c r="K28" s="472"/>
      <c r="L28" s="472"/>
      <c r="M28" s="472"/>
      <c r="N28" s="472"/>
      <c r="O28" s="472"/>
      <c r="P28" s="472"/>
      <c r="Q28" s="472"/>
      <c r="R28" s="472"/>
      <c r="S28" s="472"/>
      <c r="T28" s="473"/>
    </row>
    <row r="29" spans="1:20">
      <c r="A29" s="479"/>
      <c r="B29" s="480"/>
      <c r="C29" s="482">
        <v>0</v>
      </c>
      <c r="D29" s="483"/>
      <c r="E29" s="477"/>
      <c r="F29" s="478"/>
      <c r="G29" s="1" t="b">
        <f t="shared" si="0"/>
        <v>0</v>
      </c>
      <c r="H29" s="1">
        <f t="shared" si="1"/>
        <v>0</v>
      </c>
      <c r="J29" s="471"/>
      <c r="K29" s="472"/>
      <c r="L29" s="472"/>
      <c r="M29" s="472"/>
      <c r="N29" s="472"/>
      <c r="O29" s="472"/>
      <c r="P29" s="472"/>
      <c r="Q29" s="472"/>
      <c r="R29" s="472"/>
      <c r="S29" s="472"/>
      <c r="T29" s="473"/>
    </row>
    <row r="30" spans="1:20" ht="15.75" thickBot="1">
      <c r="A30" s="479"/>
      <c r="B30" s="480"/>
      <c r="C30" s="482">
        <v>0</v>
      </c>
      <c r="D30" s="483"/>
      <c r="E30" s="477"/>
      <c r="F30" s="478"/>
      <c r="G30" s="1" t="b">
        <f t="shared" si="0"/>
        <v>0</v>
      </c>
      <c r="H30" s="1">
        <f t="shared" si="1"/>
        <v>0</v>
      </c>
      <c r="J30" s="474"/>
      <c r="K30" s="475"/>
      <c r="L30" s="475"/>
      <c r="M30" s="475"/>
      <c r="N30" s="475"/>
      <c r="O30" s="475"/>
      <c r="P30" s="475"/>
      <c r="Q30" s="475"/>
      <c r="R30" s="475"/>
      <c r="S30" s="475"/>
      <c r="T30" s="476"/>
    </row>
    <row r="31" spans="1:20">
      <c r="A31" s="493" t="s">
        <v>157</v>
      </c>
      <c r="B31" s="494"/>
      <c r="C31" s="495">
        <f>SUM(C16:D30)</f>
        <v>0</v>
      </c>
      <c r="D31" s="496"/>
      <c r="E31" s="495">
        <f>IF(F9="NO","Ineligible",MIN(H8,SUM(H16:H30)))</f>
        <v>0</v>
      </c>
      <c r="F31" s="496"/>
    </row>
    <row r="32" spans="1:20">
      <c r="A32" s="10"/>
      <c r="B32" s="4"/>
      <c r="C32" s="4"/>
      <c r="D32" s="4"/>
      <c r="E32" s="4"/>
      <c r="F32" s="6"/>
    </row>
    <row r="33" spans="1:9">
      <c r="A33" s="107" t="s">
        <v>169</v>
      </c>
      <c r="B33" s="71"/>
      <c r="C33" s="71"/>
      <c r="D33" s="71"/>
      <c r="E33" s="71"/>
      <c r="F33" s="27"/>
    </row>
    <row r="34" spans="1:9">
      <c r="A34" s="484" t="str">
        <f>IF($E$31="Ineligible", "Event not eligible for A&amp;S Funding",IF($E$31&gt;0,IF($E$31=$H$8,"Approved up to the cap for this event, based on the expected student attendance.","Approved based on the request and based on SG Standards for this fiscal year."),""))</f>
        <v/>
      </c>
      <c r="B34" s="485"/>
      <c r="C34" s="485"/>
      <c r="D34" s="485"/>
      <c r="E34" s="485"/>
      <c r="F34" s="486"/>
    </row>
    <row r="35" spans="1:9">
      <c r="A35" s="487"/>
      <c r="B35" s="488"/>
      <c r="C35" s="488"/>
      <c r="D35" s="488"/>
      <c r="E35" s="488"/>
      <c r="F35" s="489"/>
    </row>
    <row r="36" spans="1:9">
      <c r="A36" s="490"/>
      <c r="B36" s="491"/>
      <c r="C36" s="491"/>
      <c r="D36" s="491"/>
      <c r="E36" s="491"/>
      <c r="F36" s="492"/>
      <c r="G36" s="2"/>
      <c r="H36" s="2"/>
      <c r="I36" s="2"/>
    </row>
    <row r="37" spans="1:9" ht="14.25" customHeight="1">
      <c r="G37" s="2"/>
      <c r="H37" s="2"/>
      <c r="I37" s="2"/>
    </row>
    <row r="38" spans="1:9">
      <c r="G38" s="2"/>
      <c r="H38" s="2"/>
      <c r="I38" s="2"/>
    </row>
    <row r="39" spans="1:9">
      <c r="G39" s="2"/>
      <c r="H39" s="2"/>
      <c r="I39" s="2"/>
    </row>
  </sheetData>
  <sheetProtection algorithmName="SHA-512" hashValue="FzOE/fmTgSixdPzGeTJ+pSKVHOgARpzWQgYTTQxXk+4TlRc6vHcZ5Y85SPXm3vMdVXUXoNIhnYvFdfv0gwRrrw==" saltValue="7N2U/yvrgEx0ggS76eu3fw==" spinCount="100000" sheet="1" selectLockedCells="1"/>
  <mergeCells count="63">
    <mergeCell ref="A16:B16"/>
    <mergeCell ref="A26:B26"/>
    <mergeCell ref="C26:D26"/>
    <mergeCell ref="E26:F26"/>
    <mergeCell ref="A17:B17"/>
    <mergeCell ref="C17:D17"/>
    <mergeCell ref="E17:F17"/>
    <mergeCell ref="A18:B18"/>
    <mergeCell ref="C18:D18"/>
    <mergeCell ref="E18:F18"/>
    <mergeCell ref="A19:B19"/>
    <mergeCell ref="C19:D19"/>
    <mergeCell ref="E19:F19"/>
    <mergeCell ref="A25:B25"/>
    <mergeCell ref="C25:D25"/>
    <mergeCell ref="E25:F25"/>
    <mergeCell ref="J6:T8"/>
    <mergeCell ref="J9:T11"/>
    <mergeCell ref="A1:F1"/>
    <mergeCell ref="A15:B15"/>
    <mergeCell ref="C15:D15"/>
    <mergeCell ref="E15:F15"/>
    <mergeCell ref="A11:F13"/>
    <mergeCell ref="A6:F6"/>
    <mergeCell ref="B7:F7"/>
    <mergeCell ref="C8:E8"/>
    <mergeCell ref="C9:E9"/>
    <mergeCell ref="A10:F10"/>
    <mergeCell ref="C16:D16"/>
    <mergeCell ref="E16:F16"/>
    <mergeCell ref="C24:D24"/>
    <mergeCell ref="E24:F24"/>
    <mergeCell ref="A21:B21"/>
    <mergeCell ref="C21:D21"/>
    <mergeCell ref="E21:F21"/>
    <mergeCell ref="A22:B22"/>
    <mergeCell ref="C22:D22"/>
    <mergeCell ref="E22:F22"/>
    <mergeCell ref="A23:B23"/>
    <mergeCell ref="C23:D23"/>
    <mergeCell ref="E23:F23"/>
    <mergeCell ref="A20:B20"/>
    <mergeCell ref="C20:D20"/>
    <mergeCell ref="E20:F20"/>
    <mergeCell ref="A24:B24"/>
    <mergeCell ref="A27:B27"/>
    <mergeCell ref="C27:D27"/>
    <mergeCell ref="E27:F27"/>
    <mergeCell ref="A28:B28"/>
    <mergeCell ref="C28:D28"/>
    <mergeCell ref="E28:F28"/>
    <mergeCell ref="J25:T30"/>
    <mergeCell ref="A34:F34"/>
    <mergeCell ref="A35:F36"/>
    <mergeCell ref="A31:B31"/>
    <mergeCell ref="C31:D31"/>
    <mergeCell ref="E31:F31"/>
    <mergeCell ref="A29:B29"/>
    <mergeCell ref="C29:D29"/>
    <mergeCell ref="E29:F29"/>
    <mergeCell ref="A30:B30"/>
    <mergeCell ref="C30:D30"/>
    <mergeCell ref="E30:F30"/>
  </mergeCells>
  <conditionalFormatting sqref="B7:F7 F8 B9 A11:F13">
    <cfRule type="containsBlanks" dxfId="44" priority="6">
      <formula>LEN(TRIM(A7))=0</formula>
    </cfRule>
  </conditionalFormatting>
  <conditionalFormatting sqref="A16:B24 A26:B30">
    <cfRule type="expression" dxfId="43" priority="5">
      <formula>$A$16=""</formula>
    </cfRule>
  </conditionalFormatting>
  <conditionalFormatting sqref="C16:D24 C26:D30">
    <cfRule type="expression" dxfId="42" priority="4">
      <formula>$C$31&lt;=0</formula>
    </cfRule>
  </conditionalFormatting>
  <conditionalFormatting sqref="B8">
    <cfRule type="containsBlanks" dxfId="41" priority="1">
      <formula>LEN(TRIM(B8))=0</formula>
    </cfRule>
  </conditionalFormatting>
  <dataValidations count="5">
    <dataValidation type="whole" allowBlank="1" showInputMessage="1" showErrorMessage="1" errorTitle="Invalid Entry" error="Please enter a whole number in this cell." promptTitle="Attendance Documentation" prompt="If you are requesting for more than 40 attendees, go to the &quot;Documentation&quot; tab and follow the instructions there." sqref="F8" xr:uid="{00000000-0002-0000-0900-000000000000}">
      <formula1>0</formula1>
      <formula2>40000</formula2>
    </dataValidation>
    <dataValidation type="decimal" allowBlank="1" showInputMessage="1" showErrorMessage="1" sqref="C16:D24 C26:D30" xr:uid="{52C84884-6051-C240-B1DA-C90DF6578559}">
      <formula1>0</formula1>
      <formula2>100000</formula2>
    </dataValidation>
    <dataValidation allowBlank="1" showInputMessage="1" showErrorMessage="1" promptTitle="Estimated Location" prompt="Ensure your location is on campus! or eligible off-campus location." sqref="B9" xr:uid="{00000000-0002-0000-0900-000003000000}"/>
    <dataValidation type="list" allowBlank="1" showInputMessage="1" showErrorMessage="1" sqref="A16:B24" xr:uid="{838C1276-E086-274A-8CB5-4A2B3380DFFE}">
      <formula1>"Food &amp; Drinks, Event Specific Promo Items, Giveaways, Speaker or Performer, Game Boards, Props &amp; Decorations"</formula1>
    </dataValidation>
    <dataValidation type="list" allowBlank="1" showInputMessage="1" showErrorMessage="1" errorTitle="Invalid Date" error="Please enter a date between July 1st, 2021 and June 30th, 2022." promptTitle="Estimated Event Date" prompt="Please enter a date between July 1st, 2021 and June 30th, 2022." sqref="B8" xr:uid="{9C93D511-E8E9-3C47-B316-1E119321AA1E}">
      <formula1>"Jul-2021, Aug-2021, Sep-2021, Oct-2021, Nov-2021, Dec-2021, Jan-2022, Feb-2022, Mar-2022, Apr-2022, May-2022, Jun-2022"</formula1>
    </dataValidation>
  </dataValidations>
  <hyperlinks>
    <hyperlink ref="A5" location="Summary!A28" display="SUMMARY" xr:uid="{00000000-0004-0000-0900-000000000000}"/>
  </hyperlinks>
  <printOptions horizontalCentered="1"/>
  <pageMargins left="0.4" right="0.4"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4000000}">
          <x14:formula1>
            <xm:f>DROPLIST!$A$2:$A$3</xm:f>
          </x14:formula1>
          <xm:sqref>F9</xm:sqref>
        </x14:dataValidation>
        <x14:dataValidation type="list" allowBlank="1" showInputMessage="1" showErrorMessage="1" errorTitle="Invalid Entry" error="Please input Y (for approval) or N (for dissapproval)" promptTitle="Committee Use Only" prompt="Please input Y (for eligible) or N (for ineligible)" xr:uid="{61905E8E-ADC1-A74E-9FAD-20CFCF8F1D8E}">
          <x14:formula1>
            <xm:f>DROPLIST!$B$2:$B$3</xm:f>
          </x14:formula1>
          <xm:sqref>E16:F24 E26:F30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AFAC8"/>
  </sheetPr>
  <dimension ref="A1:T39"/>
  <sheetViews>
    <sheetView showGridLines="0" zoomScaleNormal="100" workbookViewId="0">
      <pane xSplit="8" topLeftCell="I1" activePane="topRight" state="frozen"/>
      <selection activeCell="B18" sqref="B18:E18"/>
      <selection pane="topRight" activeCell="A16" sqref="A16:B16"/>
    </sheetView>
  </sheetViews>
  <sheetFormatPr defaultColWidth="9.140625" defaultRowHeight="15"/>
  <cols>
    <col min="1" max="2" width="22.42578125" style="1" customWidth="1"/>
    <col min="3" max="6" width="12.7109375" style="1" customWidth="1"/>
    <col min="7" max="8" width="9.140625" style="1" hidden="1" customWidth="1"/>
    <col min="9" max="16384" width="9.140625" style="1"/>
  </cols>
  <sheetData>
    <row r="1" spans="1:20" ht="39" customHeight="1" thickBot="1">
      <c r="A1" s="346" t="str">
        <f>Summary!A1</f>
        <v>21-22 RSO ANNUAL BUDGET APPLICATION</v>
      </c>
      <c r="B1" s="347"/>
      <c r="C1" s="347"/>
      <c r="D1" s="347"/>
      <c r="E1" s="347"/>
      <c r="F1" s="347"/>
      <c r="G1" s="142"/>
    </row>
    <row r="2" spans="1:20" ht="15" customHeight="1">
      <c r="A2" s="227" t="str">
        <f>Summary!A2</f>
        <v>Please Refer to red "Instructions" Tab for Instructions.</v>
      </c>
      <c r="B2" s="225"/>
      <c r="C2" s="225"/>
      <c r="D2" s="225"/>
      <c r="E2" s="225"/>
      <c r="F2" s="228"/>
      <c r="G2" s="146"/>
      <c r="H2" s="2"/>
    </row>
    <row r="3" spans="1:20" ht="15" customHeight="1">
      <c r="A3" s="223" t="s">
        <v>108</v>
      </c>
      <c r="B3" s="145"/>
      <c r="C3" s="145"/>
      <c r="D3" s="145"/>
      <c r="E3" s="145"/>
      <c r="F3" s="224"/>
      <c r="H3" s="2"/>
    </row>
    <row r="4" spans="1:20" ht="15" customHeight="1">
      <c r="A4" s="229" t="s">
        <v>109</v>
      </c>
      <c r="B4" s="226"/>
      <c r="C4" s="226"/>
      <c r="D4" s="226"/>
      <c r="E4" s="226"/>
      <c r="F4" s="230"/>
      <c r="G4" s="147"/>
      <c r="H4" s="2"/>
    </row>
    <row r="5" spans="1:20" ht="19.5" thickBot="1">
      <c r="A5" s="233" t="s">
        <v>159</v>
      </c>
      <c r="B5" s="231"/>
      <c r="C5" s="231"/>
      <c r="D5" s="231"/>
      <c r="E5" s="231"/>
      <c r="F5" s="232"/>
      <c r="G5" s="5"/>
      <c r="H5" s="5"/>
      <c r="I5" s="198"/>
    </row>
    <row r="6" spans="1:20" ht="17.100000000000001" customHeight="1" thickBot="1">
      <c r="A6" s="374" t="s">
        <v>176</v>
      </c>
      <c r="B6" s="375"/>
      <c r="C6" s="375"/>
      <c r="D6" s="375"/>
      <c r="E6" s="375"/>
      <c r="F6" s="376"/>
      <c r="G6" s="2"/>
      <c r="H6" s="2"/>
      <c r="I6" s="2"/>
      <c r="J6" s="363" t="s">
        <v>116</v>
      </c>
      <c r="K6" s="364"/>
      <c r="L6" s="364"/>
      <c r="M6" s="364"/>
      <c r="N6" s="364"/>
      <c r="O6" s="364"/>
      <c r="P6" s="364"/>
      <c r="Q6" s="364"/>
      <c r="R6" s="364"/>
      <c r="S6" s="364"/>
      <c r="T6" s="365"/>
    </row>
    <row r="7" spans="1:20" ht="16.350000000000001" customHeight="1" thickTop="1">
      <c r="A7" s="136" t="s">
        <v>161</v>
      </c>
      <c r="B7" s="535"/>
      <c r="C7" s="536"/>
      <c r="D7" s="536"/>
      <c r="E7" s="536"/>
      <c r="F7" s="537"/>
      <c r="G7" s="2"/>
      <c r="H7" s="2"/>
      <c r="I7" s="2"/>
      <c r="J7" s="366"/>
      <c r="K7" s="367"/>
      <c r="L7" s="367"/>
      <c r="M7" s="367"/>
      <c r="N7" s="367"/>
      <c r="O7" s="367"/>
      <c r="P7" s="367"/>
      <c r="Q7" s="367"/>
      <c r="R7" s="367"/>
      <c r="S7" s="367"/>
      <c r="T7" s="368"/>
    </row>
    <row r="8" spans="1:20" ht="16.350000000000001" customHeight="1" thickBot="1">
      <c r="A8" s="257" t="s">
        <v>162</v>
      </c>
      <c r="B8" s="275"/>
      <c r="C8" s="511" t="s">
        <v>177</v>
      </c>
      <c r="D8" s="512"/>
      <c r="E8" s="513"/>
      <c r="F8" s="20"/>
      <c r="G8" s="70">
        <f>Documentation!L14</f>
        <v>0</v>
      </c>
      <c r="H8" s="25">
        <f>MIN(1200,IF($G$8&lt;200,$G$8*4,($G$8-200)*2+800))</f>
        <v>0</v>
      </c>
      <c r="I8" s="12"/>
      <c r="J8" s="369"/>
      <c r="K8" s="370"/>
      <c r="L8" s="370"/>
      <c r="M8" s="370"/>
      <c r="N8" s="370"/>
      <c r="O8" s="370"/>
      <c r="P8" s="370"/>
      <c r="Q8" s="370"/>
      <c r="R8" s="370"/>
      <c r="S8" s="370"/>
      <c r="T8" s="371"/>
    </row>
    <row r="9" spans="1:20" ht="16.350000000000001" customHeight="1" thickBot="1">
      <c r="A9" s="18" t="s">
        <v>164</v>
      </c>
      <c r="B9" s="33"/>
      <c r="C9" s="511" t="s">
        <v>165</v>
      </c>
      <c r="D9" s="517"/>
      <c r="E9" s="517"/>
      <c r="F9" s="72"/>
      <c r="G9" s="2"/>
      <c r="H9" s="2"/>
      <c r="I9" s="2"/>
      <c r="J9" s="377" t="s">
        <v>120</v>
      </c>
      <c r="K9" s="378"/>
      <c r="L9" s="378"/>
      <c r="M9" s="378"/>
      <c r="N9" s="378"/>
      <c r="O9" s="378"/>
      <c r="P9" s="378"/>
      <c r="Q9" s="378"/>
      <c r="R9" s="378"/>
      <c r="S9" s="378"/>
      <c r="T9" s="379"/>
    </row>
    <row r="10" spans="1:20" ht="16.350000000000001" customHeight="1" thickTop="1">
      <c r="A10" s="514" t="s">
        <v>166</v>
      </c>
      <c r="B10" s="515"/>
      <c r="C10" s="515"/>
      <c r="D10" s="515"/>
      <c r="E10" s="515"/>
      <c r="F10" s="516"/>
      <c r="G10" s="2"/>
      <c r="I10" s="2"/>
      <c r="J10" s="380"/>
      <c r="K10" s="381"/>
      <c r="L10" s="381"/>
      <c r="M10" s="381"/>
      <c r="N10" s="381"/>
      <c r="O10" s="381"/>
      <c r="P10" s="381"/>
      <c r="Q10" s="381"/>
      <c r="R10" s="381"/>
      <c r="S10" s="381"/>
      <c r="T10" s="382"/>
    </row>
    <row r="11" spans="1:20" ht="16.350000000000001" customHeight="1" thickBot="1">
      <c r="A11" s="529"/>
      <c r="B11" s="530"/>
      <c r="C11" s="530"/>
      <c r="D11" s="530"/>
      <c r="E11" s="530"/>
      <c r="F11" s="531"/>
      <c r="G11" s="2"/>
      <c r="H11" s="2"/>
      <c r="I11" s="2"/>
      <c r="J11" s="383"/>
      <c r="K11" s="384"/>
      <c r="L11" s="384"/>
      <c r="M11" s="384"/>
      <c r="N11" s="384"/>
      <c r="O11" s="384"/>
      <c r="P11" s="384"/>
      <c r="Q11" s="384"/>
      <c r="R11" s="384"/>
      <c r="S11" s="384"/>
      <c r="T11" s="385"/>
    </row>
    <row r="12" spans="1:20">
      <c r="A12" s="529"/>
      <c r="B12" s="530"/>
      <c r="C12" s="530"/>
      <c r="D12" s="530"/>
      <c r="E12" s="530"/>
      <c r="F12" s="531"/>
      <c r="G12" s="2"/>
      <c r="H12" s="2"/>
      <c r="I12" s="2"/>
    </row>
    <row r="13" spans="1:20" ht="15.75" thickBot="1">
      <c r="A13" s="532"/>
      <c r="B13" s="533"/>
      <c r="C13" s="533"/>
      <c r="D13" s="533"/>
      <c r="E13" s="533"/>
      <c r="F13" s="534"/>
      <c r="G13" s="2"/>
      <c r="H13" s="2"/>
      <c r="I13" s="2"/>
    </row>
    <row r="14" spans="1:20" ht="15.75" thickTop="1">
      <c r="A14" s="13"/>
      <c r="B14" s="14"/>
      <c r="C14" s="14"/>
      <c r="D14" s="14"/>
      <c r="E14" s="14"/>
      <c r="F14" s="15"/>
      <c r="G14" s="2"/>
      <c r="H14" s="2"/>
      <c r="I14" s="2"/>
    </row>
    <row r="15" spans="1:20" ht="17.100000000000001" customHeight="1" thickBot="1">
      <c r="A15" s="518" t="s">
        <v>167</v>
      </c>
      <c r="B15" s="519"/>
      <c r="C15" s="481" t="s">
        <v>168</v>
      </c>
      <c r="D15" s="481"/>
      <c r="E15" s="524" t="s">
        <v>273</v>
      </c>
      <c r="F15" s="524"/>
      <c r="G15" s="2"/>
      <c r="H15" s="2"/>
      <c r="I15" s="2"/>
    </row>
    <row r="16" spans="1:20" ht="15.75" thickTop="1">
      <c r="A16" s="520"/>
      <c r="B16" s="521"/>
      <c r="C16" s="500">
        <v>0</v>
      </c>
      <c r="D16" s="501"/>
      <c r="E16" s="498"/>
      <c r="F16" s="499"/>
      <c r="G16" s="1" t="b">
        <f>IF(E16="Y",TRUE,FALSE)</f>
        <v>0</v>
      </c>
      <c r="H16" s="1">
        <f>IF(G16,C16,0)</f>
        <v>0</v>
      </c>
      <c r="I16" s="2"/>
    </row>
    <row r="17" spans="1:20" s="9" customFormat="1">
      <c r="A17" s="479"/>
      <c r="B17" s="480"/>
      <c r="C17" s="482">
        <v>0</v>
      </c>
      <c r="D17" s="483"/>
      <c r="E17" s="477"/>
      <c r="F17" s="478"/>
      <c r="G17" s="1" t="b">
        <f t="shared" ref="G17:G30" si="0">IF(E17="Y",TRUE,FALSE)</f>
        <v>0</v>
      </c>
      <c r="H17" s="1">
        <f t="shared" ref="H17:H30" si="1">IF(G17,C17,0)</f>
        <v>0</v>
      </c>
      <c r="I17" s="8"/>
    </row>
    <row r="18" spans="1:20" ht="16.5" customHeight="1">
      <c r="A18" s="479"/>
      <c r="B18" s="480"/>
      <c r="C18" s="482">
        <v>0</v>
      </c>
      <c r="D18" s="483"/>
      <c r="E18" s="477"/>
      <c r="F18" s="478"/>
      <c r="G18" s="1" t="b">
        <f t="shared" si="0"/>
        <v>0</v>
      </c>
      <c r="H18" s="1">
        <f t="shared" si="1"/>
        <v>0</v>
      </c>
    </row>
    <row r="19" spans="1:20">
      <c r="A19" s="479"/>
      <c r="B19" s="480"/>
      <c r="C19" s="482">
        <v>0</v>
      </c>
      <c r="D19" s="483"/>
      <c r="E19" s="477"/>
      <c r="F19" s="478"/>
      <c r="G19" s="1" t="b">
        <f t="shared" si="0"/>
        <v>0</v>
      </c>
      <c r="H19" s="1">
        <f t="shared" si="1"/>
        <v>0</v>
      </c>
    </row>
    <row r="20" spans="1:20">
      <c r="A20" s="479"/>
      <c r="B20" s="480"/>
      <c r="C20" s="482">
        <v>0</v>
      </c>
      <c r="D20" s="483"/>
      <c r="E20" s="477"/>
      <c r="F20" s="478"/>
      <c r="G20" s="1" t="b">
        <f t="shared" si="0"/>
        <v>0</v>
      </c>
      <c r="H20" s="1">
        <f t="shared" si="1"/>
        <v>0</v>
      </c>
    </row>
    <row r="21" spans="1:20">
      <c r="A21" s="479"/>
      <c r="B21" s="480"/>
      <c r="C21" s="482">
        <v>0</v>
      </c>
      <c r="D21" s="483"/>
      <c r="E21" s="477"/>
      <c r="F21" s="478"/>
      <c r="G21" s="1" t="b">
        <f t="shared" si="0"/>
        <v>0</v>
      </c>
      <c r="H21" s="1">
        <f t="shared" si="1"/>
        <v>0</v>
      </c>
    </row>
    <row r="22" spans="1:20">
      <c r="A22" s="479"/>
      <c r="B22" s="480"/>
      <c r="C22" s="482">
        <v>0</v>
      </c>
      <c r="D22" s="483"/>
      <c r="E22" s="477"/>
      <c r="F22" s="478"/>
      <c r="G22" s="1" t="b">
        <f t="shared" si="0"/>
        <v>0</v>
      </c>
      <c r="H22" s="1">
        <f t="shared" si="1"/>
        <v>0</v>
      </c>
    </row>
    <row r="23" spans="1:20">
      <c r="A23" s="479"/>
      <c r="B23" s="480"/>
      <c r="C23" s="482">
        <v>0</v>
      </c>
      <c r="D23" s="483"/>
      <c r="E23" s="477"/>
      <c r="F23" s="478"/>
      <c r="G23" s="1" t="b">
        <f t="shared" si="0"/>
        <v>0</v>
      </c>
      <c r="H23" s="1">
        <f t="shared" si="1"/>
        <v>0</v>
      </c>
    </row>
    <row r="24" spans="1:20" ht="15.75" thickBot="1">
      <c r="A24" s="479"/>
      <c r="B24" s="480"/>
      <c r="C24" s="482">
        <v>0</v>
      </c>
      <c r="D24" s="483"/>
      <c r="E24" s="477"/>
      <c r="F24" s="478"/>
      <c r="G24" s="1" t="b">
        <f t="shared" si="0"/>
        <v>0</v>
      </c>
      <c r="H24" s="1">
        <f t="shared" si="1"/>
        <v>0</v>
      </c>
    </row>
    <row r="25" spans="1:20" ht="17.100000000000001" customHeight="1" thickBot="1">
      <c r="A25" s="522" t="s">
        <v>269</v>
      </c>
      <c r="B25" s="523"/>
      <c r="C25" s="481" t="s">
        <v>168</v>
      </c>
      <c r="D25" s="481"/>
      <c r="E25" s="524" t="s">
        <v>273</v>
      </c>
      <c r="F25" s="524"/>
      <c r="J25" s="468" t="s">
        <v>276</v>
      </c>
      <c r="K25" s="469"/>
      <c r="L25" s="469"/>
      <c r="M25" s="469"/>
      <c r="N25" s="469"/>
      <c r="O25" s="469"/>
      <c r="P25" s="469"/>
      <c r="Q25" s="469"/>
      <c r="R25" s="469"/>
      <c r="S25" s="469"/>
      <c r="T25" s="470"/>
    </row>
    <row r="26" spans="1:20" ht="15.75" thickTop="1">
      <c r="A26" s="479"/>
      <c r="B26" s="480"/>
      <c r="C26" s="482">
        <v>0</v>
      </c>
      <c r="D26" s="483"/>
      <c r="E26" s="477"/>
      <c r="F26" s="478"/>
      <c r="G26" s="1" t="b">
        <f t="shared" si="0"/>
        <v>0</v>
      </c>
      <c r="H26" s="1">
        <f t="shared" si="1"/>
        <v>0</v>
      </c>
      <c r="J26" s="471"/>
      <c r="K26" s="472"/>
      <c r="L26" s="472"/>
      <c r="M26" s="472"/>
      <c r="N26" s="472"/>
      <c r="O26" s="472"/>
      <c r="P26" s="472"/>
      <c r="Q26" s="472"/>
      <c r="R26" s="472"/>
      <c r="S26" s="472"/>
      <c r="T26" s="473"/>
    </row>
    <row r="27" spans="1:20">
      <c r="A27" s="479"/>
      <c r="B27" s="480"/>
      <c r="C27" s="482">
        <v>0</v>
      </c>
      <c r="D27" s="483"/>
      <c r="E27" s="477"/>
      <c r="F27" s="478"/>
      <c r="G27" s="1" t="b">
        <f t="shared" si="0"/>
        <v>0</v>
      </c>
      <c r="H27" s="1">
        <f t="shared" si="1"/>
        <v>0</v>
      </c>
      <c r="J27" s="471"/>
      <c r="K27" s="472"/>
      <c r="L27" s="472"/>
      <c r="M27" s="472"/>
      <c r="N27" s="472"/>
      <c r="O27" s="472"/>
      <c r="P27" s="472"/>
      <c r="Q27" s="472"/>
      <c r="R27" s="472"/>
      <c r="S27" s="472"/>
      <c r="T27" s="473"/>
    </row>
    <row r="28" spans="1:20">
      <c r="A28" s="479"/>
      <c r="B28" s="480"/>
      <c r="C28" s="482">
        <v>0</v>
      </c>
      <c r="D28" s="483"/>
      <c r="E28" s="477"/>
      <c r="F28" s="478"/>
      <c r="G28" s="1" t="b">
        <f t="shared" si="0"/>
        <v>0</v>
      </c>
      <c r="H28" s="1">
        <f t="shared" si="1"/>
        <v>0</v>
      </c>
      <c r="J28" s="471"/>
      <c r="K28" s="472"/>
      <c r="L28" s="472"/>
      <c r="M28" s="472"/>
      <c r="N28" s="472"/>
      <c r="O28" s="472"/>
      <c r="P28" s="472"/>
      <c r="Q28" s="472"/>
      <c r="R28" s="472"/>
      <c r="S28" s="472"/>
      <c r="T28" s="473"/>
    </row>
    <row r="29" spans="1:20">
      <c r="A29" s="479"/>
      <c r="B29" s="480"/>
      <c r="C29" s="482">
        <v>0</v>
      </c>
      <c r="D29" s="483"/>
      <c r="E29" s="477"/>
      <c r="F29" s="478"/>
      <c r="G29" s="1" t="b">
        <f t="shared" si="0"/>
        <v>0</v>
      </c>
      <c r="H29" s="1">
        <f t="shared" si="1"/>
        <v>0</v>
      </c>
      <c r="J29" s="471"/>
      <c r="K29" s="472"/>
      <c r="L29" s="472"/>
      <c r="M29" s="472"/>
      <c r="N29" s="472"/>
      <c r="O29" s="472"/>
      <c r="P29" s="472"/>
      <c r="Q29" s="472"/>
      <c r="R29" s="472"/>
      <c r="S29" s="472"/>
      <c r="T29" s="473"/>
    </row>
    <row r="30" spans="1:20" ht="15.75" thickBot="1">
      <c r="A30" s="479"/>
      <c r="B30" s="480"/>
      <c r="C30" s="482">
        <v>0</v>
      </c>
      <c r="D30" s="483"/>
      <c r="E30" s="477"/>
      <c r="F30" s="478"/>
      <c r="G30" s="1" t="b">
        <f t="shared" si="0"/>
        <v>0</v>
      </c>
      <c r="H30" s="1">
        <f t="shared" si="1"/>
        <v>0</v>
      </c>
      <c r="J30" s="474"/>
      <c r="K30" s="475"/>
      <c r="L30" s="475"/>
      <c r="M30" s="475"/>
      <c r="N30" s="475"/>
      <c r="O30" s="475"/>
      <c r="P30" s="475"/>
      <c r="Q30" s="475"/>
      <c r="R30" s="475"/>
      <c r="S30" s="475"/>
      <c r="T30" s="476"/>
    </row>
    <row r="31" spans="1:20">
      <c r="A31" s="493" t="s">
        <v>157</v>
      </c>
      <c r="B31" s="494"/>
      <c r="C31" s="495">
        <f>SUM(C16:D30)</f>
        <v>0</v>
      </c>
      <c r="D31" s="496"/>
      <c r="E31" s="495">
        <f>IF(F9="NO","Ineligible",MIN(H8,SUM(H16:H30)))</f>
        <v>0</v>
      </c>
      <c r="F31" s="496"/>
    </row>
    <row r="32" spans="1:20">
      <c r="A32" s="10"/>
      <c r="B32" s="4"/>
      <c r="C32" s="4"/>
      <c r="D32" s="4"/>
      <c r="E32" s="4"/>
      <c r="F32" s="6"/>
    </row>
    <row r="33" spans="1:9">
      <c r="A33" s="107" t="s">
        <v>169</v>
      </c>
      <c r="B33" s="71"/>
      <c r="C33" s="71"/>
      <c r="D33" s="71"/>
      <c r="E33" s="71"/>
      <c r="F33" s="27"/>
    </row>
    <row r="34" spans="1:9">
      <c r="A34" s="484" t="str">
        <f>IF($E$31="Ineligible", "Event not eligible for A&amp;S Funding",IF($E$31&gt;0,IF($E$31=$H$8,"Approved up to the cap for this event, based on the expected student attendance.","Approved based on the request and based on SG Standards for this fiscal year."),""))</f>
        <v/>
      </c>
      <c r="B34" s="485"/>
      <c r="C34" s="485"/>
      <c r="D34" s="485"/>
      <c r="E34" s="485"/>
      <c r="F34" s="486"/>
    </row>
    <row r="35" spans="1:9">
      <c r="A35" s="487"/>
      <c r="B35" s="488"/>
      <c r="C35" s="488"/>
      <c r="D35" s="488"/>
      <c r="E35" s="488"/>
      <c r="F35" s="489"/>
    </row>
    <row r="36" spans="1:9">
      <c r="A36" s="490"/>
      <c r="B36" s="491"/>
      <c r="C36" s="491"/>
      <c r="D36" s="491"/>
      <c r="E36" s="491"/>
      <c r="F36" s="492"/>
      <c r="G36" s="2"/>
      <c r="H36" s="2"/>
      <c r="I36" s="2"/>
    </row>
    <row r="37" spans="1:9" ht="14.25" customHeight="1">
      <c r="G37" s="2"/>
      <c r="H37" s="2"/>
      <c r="I37" s="2"/>
    </row>
    <row r="38" spans="1:9">
      <c r="G38" s="2"/>
      <c r="H38" s="2"/>
      <c r="I38" s="2"/>
    </row>
    <row r="39" spans="1:9">
      <c r="G39" s="2"/>
      <c r="H39" s="2"/>
      <c r="I39" s="2"/>
    </row>
  </sheetData>
  <sheetProtection algorithmName="SHA-512" hashValue="5E7x+93MNK9inzxEfvzgjCk3WZ1hvpjzYAtp49bh+IgvSdz1mRKtQi8tGCPVBNVVqNYm1b0jUU2dTdTP6A30iA==" saltValue="5EBC3ME9hZBdJlRLd1fF1A==" spinCount="100000" sheet="1" selectLockedCells="1"/>
  <mergeCells count="63">
    <mergeCell ref="A16:B16"/>
    <mergeCell ref="A26:B26"/>
    <mergeCell ref="C26:D26"/>
    <mergeCell ref="E26:F26"/>
    <mergeCell ref="A17:B17"/>
    <mergeCell ref="C17:D17"/>
    <mergeCell ref="E17:F17"/>
    <mergeCell ref="A18:B18"/>
    <mergeCell ref="C18:D18"/>
    <mergeCell ref="E18:F18"/>
    <mergeCell ref="A19:B19"/>
    <mergeCell ref="C19:D19"/>
    <mergeCell ref="E19:F19"/>
    <mergeCell ref="A25:B25"/>
    <mergeCell ref="C25:D25"/>
    <mergeCell ref="E25:F25"/>
    <mergeCell ref="J6:T8"/>
    <mergeCell ref="J9:T11"/>
    <mergeCell ref="A1:F1"/>
    <mergeCell ref="A15:B15"/>
    <mergeCell ref="C15:D15"/>
    <mergeCell ref="E15:F15"/>
    <mergeCell ref="A11:F13"/>
    <mergeCell ref="A6:F6"/>
    <mergeCell ref="B7:F7"/>
    <mergeCell ref="C8:E8"/>
    <mergeCell ref="C9:E9"/>
    <mergeCell ref="A10:F10"/>
    <mergeCell ref="C16:D16"/>
    <mergeCell ref="E16:F16"/>
    <mergeCell ref="C24:D24"/>
    <mergeCell ref="E24:F24"/>
    <mergeCell ref="A21:B21"/>
    <mergeCell ref="C21:D21"/>
    <mergeCell ref="E21:F21"/>
    <mergeCell ref="A22:B22"/>
    <mergeCell ref="C22:D22"/>
    <mergeCell ref="E22:F22"/>
    <mergeCell ref="A23:B23"/>
    <mergeCell ref="C23:D23"/>
    <mergeCell ref="E23:F23"/>
    <mergeCell ref="A20:B20"/>
    <mergeCell ref="C20:D20"/>
    <mergeCell ref="E20:F20"/>
    <mergeCell ref="A24:B24"/>
    <mergeCell ref="A27:B27"/>
    <mergeCell ref="C27:D27"/>
    <mergeCell ref="E27:F27"/>
    <mergeCell ref="A28:B28"/>
    <mergeCell ref="C28:D28"/>
    <mergeCell ref="E28:F28"/>
    <mergeCell ref="J25:T30"/>
    <mergeCell ref="A34:F34"/>
    <mergeCell ref="A35:F36"/>
    <mergeCell ref="A31:B31"/>
    <mergeCell ref="C31:D31"/>
    <mergeCell ref="E31:F31"/>
    <mergeCell ref="A29:B29"/>
    <mergeCell ref="C29:D29"/>
    <mergeCell ref="E29:F29"/>
    <mergeCell ref="A30:B30"/>
    <mergeCell ref="C30:D30"/>
    <mergeCell ref="E30:F30"/>
  </mergeCells>
  <conditionalFormatting sqref="B7:F7 F8 B9 A11:F13">
    <cfRule type="containsBlanks" dxfId="40" priority="6">
      <formula>LEN(TRIM(A7))=0</formula>
    </cfRule>
  </conditionalFormatting>
  <conditionalFormatting sqref="A16:B24 A26:B30">
    <cfRule type="expression" dxfId="39" priority="5">
      <formula>$A$16=""</formula>
    </cfRule>
  </conditionalFormatting>
  <conditionalFormatting sqref="C16:D24 C26:D30">
    <cfRule type="expression" dxfId="38" priority="4">
      <formula>$C$31&lt;=0</formula>
    </cfRule>
  </conditionalFormatting>
  <conditionalFormatting sqref="B8">
    <cfRule type="containsBlanks" dxfId="37" priority="1">
      <formula>LEN(TRIM(B8))=0</formula>
    </cfRule>
  </conditionalFormatting>
  <dataValidations count="5">
    <dataValidation type="whole" allowBlank="1" showInputMessage="1" showErrorMessage="1" errorTitle="Invalid Entry" error="Please enter a whole number in this cell." promptTitle="Attendance Documentation" prompt="If you are requesting for more than 40 attendees, go to the &quot;Documentation&quot; tab and follow the instructions there." sqref="F8" xr:uid="{00000000-0002-0000-0A00-000000000000}">
      <formula1>0</formula1>
      <formula2>40000</formula2>
    </dataValidation>
    <dataValidation type="decimal" allowBlank="1" showInputMessage="1" showErrorMessage="1" sqref="C16:D24 C26:D30" xr:uid="{02436E72-A1E1-FC40-B42D-9A02BB97E9C7}">
      <formula1>0</formula1>
      <formula2>100000</formula2>
    </dataValidation>
    <dataValidation allowBlank="1" showInputMessage="1" showErrorMessage="1" promptTitle="Estimated Location" prompt="Ensure your location is on campus! or eligible off-campus location." sqref="B9" xr:uid="{00000000-0002-0000-0A00-000003000000}"/>
    <dataValidation type="list" allowBlank="1" showInputMessage="1" showErrorMessage="1" sqref="A16:B24" xr:uid="{0790CCDE-47E4-B44C-BC4A-5F6980733312}">
      <formula1>"Food &amp; Drinks, Event Specific Promo Items, Giveaways, Speaker or Performer, Game Boards, Props &amp; Decorations"</formula1>
    </dataValidation>
    <dataValidation type="list" allowBlank="1" showInputMessage="1" showErrorMessage="1" errorTitle="Invalid Date" error="Please enter a date between July 1st, 2021 and June 30th, 2022." promptTitle="Estimated Event Date" prompt="Please enter a date between July 1st, 2021 and June 30th, 2022." sqref="B8" xr:uid="{8D979D78-A8B9-6D4D-946D-5E35ACBE242B}">
      <formula1>"Jul-2021, Aug-2021, Sep-2021, Oct-2021, Nov-2021, Dec-2021, Jan-2022, Feb-2022, Mar-2022, Apr-2022, May-2022, Jun-2022"</formula1>
    </dataValidation>
  </dataValidations>
  <hyperlinks>
    <hyperlink ref="A5" location="Summary!A28" display="SUMMARY" xr:uid="{00000000-0004-0000-0A00-000000000000}"/>
  </hyperlinks>
  <printOptions horizontalCentered="1"/>
  <pageMargins left="0.4" right="0.4"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4000000}">
          <x14:formula1>
            <xm:f>DROPLIST!$A$2:$A$3</xm:f>
          </x14:formula1>
          <xm:sqref>F9</xm:sqref>
        </x14:dataValidation>
        <x14:dataValidation type="list" allowBlank="1" showInputMessage="1" showErrorMessage="1" errorTitle="Invalid Entry" error="Please input Y (for approval) or N (for dissapproval)" promptTitle="Committee Use Only" prompt="Please input Y (for eligible) or N (for ineligible)" xr:uid="{8A84E3AA-5076-8A46-913C-C173B5EE6E7B}">
          <x14:formula1>
            <xm:f>DROPLIST!$B$2:$B$3</xm:f>
          </x14:formula1>
          <xm:sqref>E16:F24 E26:F30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AFAC8"/>
  </sheetPr>
  <dimension ref="A1:T39"/>
  <sheetViews>
    <sheetView showGridLines="0" zoomScaleNormal="100" workbookViewId="0">
      <pane xSplit="8" topLeftCell="I1" activePane="topRight" state="frozen"/>
      <selection activeCell="B18" sqref="B18:E18"/>
      <selection pane="topRight" activeCell="A16" sqref="A16:B16"/>
    </sheetView>
  </sheetViews>
  <sheetFormatPr defaultColWidth="9.140625" defaultRowHeight="15"/>
  <cols>
    <col min="1" max="2" width="22.42578125" style="1" customWidth="1"/>
    <col min="3" max="6" width="12.7109375" style="1" customWidth="1"/>
    <col min="7" max="8" width="9.140625" style="1" hidden="1" customWidth="1"/>
    <col min="9" max="16384" width="9.140625" style="1"/>
  </cols>
  <sheetData>
    <row r="1" spans="1:20" ht="39" customHeight="1" thickBot="1">
      <c r="A1" s="346" t="str">
        <f>Summary!A1</f>
        <v>21-22 RSO ANNUAL BUDGET APPLICATION</v>
      </c>
      <c r="B1" s="347"/>
      <c r="C1" s="347"/>
      <c r="D1" s="347"/>
      <c r="E1" s="347"/>
      <c r="F1" s="347"/>
      <c r="G1" s="142"/>
    </row>
    <row r="2" spans="1:20" ht="15" customHeight="1">
      <c r="A2" s="227" t="str">
        <f>Summary!A2</f>
        <v>Please Refer to red "Instructions" Tab for Instructions.</v>
      </c>
      <c r="B2" s="225"/>
      <c r="C2" s="225"/>
      <c r="D2" s="225"/>
      <c r="E2" s="225"/>
      <c r="F2" s="228"/>
      <c r="G2" s="146"/>
      <c r="H2" s="2"/>
    </row>
    <row r="3" spans="1:20" ht="15" customHeight="1">
      <c r="A3" s="223" t="s">
        <v>108</v>
      </c>
      <c r="B3" s="145"/>
      <c r="C3" s="145"/>
      <c r="D3" s="145"/>
      <c r="E3" s="145"/>
      <c r="F3" s="224"/>
      <c r="H3" s="2"/>
    </row>
    <row r="4" spans="1:20" ht="15" customHeight="1">
      <c r="A4" s="229" t="s">
        <v>109</v>
      </c>
      <c r="B4" s="226"/>
      <c r="C4" s="226"/>
      <c r="D4" s="226"/>
      <c r="E4" s="226"/>
      <c r="F4" s="230"/>
      <c r="G4" s="147"/>
      <c r="H4" s="2"/>
    </row>
    <row r="5" spans="1:20" ht="19.5" thickBot="1">
      <c r="A5" s="233" t="s">
        <v>159</v>
      </c>
      <c r="B5" s="231"/>
      <c r="C5" s="231"/>
      <c r="D5" s="231"/>
      <c r="E5" s="231"/>
      <c r="F5" s="232"/>
      <c r="G5" s="5"/>
      <c r="H5" s="5"/>
      <c r="I5" s="198"/>
    </row>
    <row r="6" spans="1:20" ht="17.100000000000001" customHeight="1" thickBot="1">
      <c r="A6" s="538" t="s">
        <v>178</v>
      </c>
      <c r="B6" s="539"/>
      <c r="C6" s="539"/>
      <c r="D6" s="539"/>
      <c r="E6" s="539"/>
      <c r="F6" s="540"/>
      <c r="G6" s="2"/>
      <c r="H6" s="2"/>
      <c r="I6" s="2"/>
      <c r="J6" s="363" t="s">
        <v>116</v>
      </c>
      <c r="K6" s="364"/>
      <c r="L6" s="364"/>
      <c r="M6" s="364"/>
      <c r="N6" s="364"/>
      <c r="O6" s="364"/>
      <c r="P6" s="364"/>
      <c r="Q6" s="364"/>
      <c r="R6" s="364"/>
      <c r="S6" s="364"/>
      <c r="T6" s="365"/>
    </row>
    <row r="7" spans="1:20" ht="16.350000000000001" customHeight="1" thickTop="1">
      <c r="A7" s="136" t="s">
        <v>161</v>
      </c>
      <c r="B7" s="526"/>
      <c r="C7" s="527"/>
      <c r="D7" s="527"/>
      <c r="E7" s="527"/>
      <c r="F7" s="528"/>
      <c r="G7" s="2"/>
      <c r="H7" s="2"/>
      <c r="I7" s="2"/>
      <c r="J7" s="366"/>
      <c r="K7" s="367"/>
      <c r="L7" s="367"/>
      <c r="M7" s="367"/>
      <c r="N7" s="367"/>
      <c r="O7" s="367"/>
      <c r="P7" s="367"/>
      <c r="Q7" s="367"/>
      <c r="R7" s="367"/>
      <c r="S7" s="367"/>
      <c r="T7" s="368"/>
    </row>
    <row r="8" spans="1:20" ht="16.350000000000001" customHeight="1" thickBot="1">
      <c r="A8" s="257" t="s">
        <v>162</v>
      </c>
      <c r="B8" s="275"/>
      <c r="C8" s="511" t="s">
        <v>177</v>
      </c>
      <c r="D8" s="517"/>
      <c r="E8" s="541"/>
      <c r="F8" s="20"/>
      <c r="G8" s="70">
        <f>Documentation!L15</f>
        <v>0</v>
      </c>
      <c r="H8" s="25">
        <f>MIN(1200,IF($G$8&lt;200,$G$8*4,($G$8-200)*2+800))</f>
        <v>0</v>
      </c>
      <c r="I8" s="12"/>
      <c r="J8" s="369"/>
      <c r="K8" s="370"/>
      <c r="L8" s="370"/>
      <c r="M8" s="370"/>
      <c r="N8" s="370"/>
      <c r="O8" s="370"/>
      <c r="P8" s="370"/>
      <c r="Q8" s="370"/>
      <c r="R8" s="370"/>
      <c r="S8" s="370"/>
      <c r="T8" s="371"/>
    </row>
    <row r="9" spans="1:20" ht="16.350000000000001" customHeight="1" thickBot="1">
      <c r="A9" s="18" t="s">
        <v>164</v>
      </c>
      <c r="B9" s="33"/>
      <c r="C9" s="542" t="s">
        <v>165</v>
      </c>
      <c r="D9" s="543"/>
      <c r="E9" s="544"/>
      <c r="F9" s="72"/>
      <c r="G9" s="2"/>
      <c r="H9" s="2"/>
      <c r="I9" s="2"/>
      <c r="J9" s="377" t="s">
        <v>120</v>
      </c>
      <c r="K9" s="378"/>
      <c r="L9" s="378"/>
      <c r="M9" s="378"/>
      <c r="N9" s="378"/>
      <c r="O9" s="378"/>
      <c r="P9" s="378"/>
      <c r="Q9" s="378"/>
      <c r="R9" s="378"/>
      <c r="S9" s="378"/>
      <c r="T9" s="379"/>
    </row>
    <row r="10" spans="1:20" ht="16.350000000000001" customHeight="1" thickTop="1">
      <c r="A10" s="514" t="s">
        <v>179</v>
      </c>
      <c r="B10" s="515"/>
      <c r="C10" s="515"/>
      <c r="D10" s="515"/>
      <c r="E10" s="515"/>
      <c r="F10" s="516"/>
      <c r="G10" s="2"/>
      <c r="I10" s="2"/>
      <c r="J10" s="380"/>
      <c r="K10" s="381"/>
      <c r="L10" s="381"/>
      <c r="M10" s="381"/>
      <c r="N10" s="381"/>
      <c r="O10" s="381"/>
      <c r="P10" s="381"/>
      <c r="Q10" s="381"/>
      <c r="R10" s="381"/>
      <c r="S10" s="381"/>
      <c r="T10" s="382"/>
    </row>
    <row r="11" spans="1:20" ht="16.350000000000001" customHeight="1" thickBot="1">
      <c r="A11" s="529"/>
      <c r="B11" s="530"/>
      <c r="C11" s="530"/>
      <c r="D11" s="530"/>
      <c r="E11" s="530"/>
      <c r="F11" s="531"/>
      <c r="G11" s="2"/>
      <c r="H11" s="2"/>
      <c r="I11" s="2"/>
      <c r="J11" s="383"/>
      <c r="K11" s="384"/>
      <c r="L11" s="384"/>
      <c r="M11" s="384"/>
      <c r="N11" s="384"/>
      <c r="O11" s="384"/>
      <c r="P11" s="384"/>
      <c r="Q11" s="384"/>
      <c r="R11" s="384"/>
      <c r="S11" s="384"/>
      <c r="T11" s="385"/>
    </row>
    <row r="12" spans="1:20">
      <c r="A12" s="529"/>
      <c r="B12" s="530"/>
      <c r="C12" s="530"/>
      <c r="D12" s="530"/>
      <c r="E12" s="530"/>
      <c r="F12" s="531"/>
      <c r="G12" s="2"/>
      <c r="H12" s="2"/>
      <c r="I12" s="2"/>
    </row>
    <row r="13" spans="1:20" ht="15.75" thickBot="1">
      <c r="A13" s="532"/>
      <c r="B13" s="533"/>
      <c r="C13" s="533"/>
      <c r="D13" s="533"/>
      <c r="E13" s="533"/>
      <c r="F13" s="534"/>
      <c r="G13" s="2"/>
      <c r="H13" s="2"/>
      <c r="I13" s="2"/>
    </row>
    <row r="14" spans="1:20" ht="15.75" thickTop="1">
      <c r="A14" s="13"/>
      <c r="B14" s="14"/>
      <c r="C14" s="14"/>
      <c r="D14" s="14"/>
      <c r="E14" s="14"/>
      <c r="F14" s="15"/>
      <c r="G14" s="2"/>
      <c r="H14" s="2"/>
      <c r="I14" s="2"/>
    </row>
    <row r="15" spans="1:20" ht="17.100000000000001" customHeight="1" thickBot="1">
      <c r="A15" s="518" t="s">
        <v>167</v>
      </c>
      <c r="B15" s="519"/>
      <c r="C15" s="481" t="s">
        <v>168</v>
      </c>
      <c r="D15" s="481"/>
      <c r="E15" s="524" t="s">
        <v>273</v>
      </c>
      <c r="F15" s="524"/>
      <c r="G15" s="2"/>
      <c r="H15" s="2"/>
      <c r="I15" s="2"/>
    </row>
    <row r="16" spans="1:20" ht="15.75" thickTop="1">
      <c r="A16" s="520"/>
      <c r="B16" s="521"/>
      <c r="C16" s="500">
        <v>0</v>
      </c>
      <c r="D16" s="501"/>
      <c r="E16" s="498"/>
      <c r="F16" s="499"/>
      <c r="G16" s="1" t="b">
        <f>IF(E16="Y",TRUE,FALSE)</f>
        <v>0</v>
      </c>
      <c r="H16" s="1">
        <f>IF(G16,C16,0)</f>
        <v>0</v>
      </c>
      <c r="I16" s="2"/>
    </row>
    <row r="17" spans="1:20" s="9" customFormat="1">
      <c r="A17" s="479"/>
      <c r="B17" s="480"/>
      <c r="C17" s="482">
        <v>0</v>
      </c>
      <c r="D17" s="483"/>
      <c r="E17" s="477"/>
      <c r="F17" s="478"/>
      <c r="G17" s="1" t="b">
        <f t="shared" ref="G17:G30" si="0">IF(E17="Y",TRUE,FALSE)</f>
        <v>0</v>
      </c>
      <c r="H17" s="1">
        <f t="shared" ref="H17:H30" si="1">IF(G17,C17,0)</f>
        <v>0</v>
      </c>
      <c r="I17" s="8"/>
    </row>
    <row r="18" spans="1:20" ht="16.5" customHeight="1">
      <c r="A18" s="479"/>
      <c r="B18" s="480"/>
      <c r="C18" s="482">
        <v>0</v>
      </c>
      <c r="D18" s="483"/>
      <c r="E18" s="477"/>
      <c r="F18" s="478"/>
      <c r="G18" s="1" t="b">
        <f t="shared" si="0"/>
        <v>0</v>
      </c>
      <c r="H18" s="1">
        <f t="shared" si="1"/>
        <v>0</v>
      </c>
    </row>
    <row r="19" spans="1:20">
      <c r="A19" s="479"/>
      <c r="B19" s="480"/>
      <c r="C19" s="482">
        <v>0</v>
      </c>
      <c r="D19" s="483"/>
      <c r="E19" s="477"/>
      <c r="F19" s="478"/>
      <c r="G19" s="1" t="b">
        <f t="shared" si="0"/>
        <v>0</v>
      </c>
      <c r="H19" s="1">
        <f t="shared" si="1"/>
        <v>0</v>
      </c>
    </row>
    <row r="20" spans="1:20">
      <c r="A20" s="479"/>
      <c r="B20" s="480"/>
      <c r="C20" s="482">
        <v>0</v>
      </c>
      <c r="D20" s="483"/>
      <c r="E20" s="477"/>
      <c r="F20" s="478"/>
      <c r="G20" s="1" t="b">
        <f t="shared" si="0"/>
        <v>0</v>
      </c>
      <c r="H20" s="1">
        <f t="shared" si="1"/>
        <v>0</v>
      </c>
    </row>
    <row r="21" spans="1:20">
      <c r="A21" s="479"/>
      <c r="B21" s="480"/>
      <c r="C21" s="482">
        <v>0</v>
      </c>
      <c r="D21" s="483"/>
      <c r="E21" s="477"/>
      <c r="F21" s="478"/>
      <c r="G21" s="1" t="b">
        <f t="shared" si="0"/>
        <v>0</v>
      </c>
      <c r="H21" s="1">
        <f t="shared" si="1"/>
        <v>0</v>
      </c>
    </row>
    <row r="22" spans="1:20">
      <c r="A22" s="479"/>
      <c r="B22" s="480"/>
      <c r="C22" s="482">
        <v>0</v>
      </c>
      <c r="D22" s="483"/>
      <c r="E22" s="477"/>
      <c r="F22" s="478"/>
      <c r="G22" s="1" t="b">
        <f t="shared" si="0"/>
        <v>0</v>
      </c>
      <c r="H22" s="1">
        <f t="shared" si="1"/>
        <v>0</v>
      </c>
    </row>
    <row r="23" spans="1:20">
      <c r="A23" s="479"/>
      <c r="B23" s="480"/>
      <c r="C23" s="482">
        <v>0</v>
      </c>
      <c r="D23" s="483"/>
      <c r="E23" s="477"/>
      <c r="F23" s="478"/>
      <c r="G23" s="1" t="b">
        <f t="shared" si="0"/>
        <v>0</v>
      </c>
      <c r="H23" s="1">
        <f t="shared" si="1"/>
        <v>0</v>
      </c>
    </row>
    <row r="24" spans="1:20" ht="15.75" thickBot="1">
      <c r="A24" s="479"/>
      <c r="B24" s="480"/>
      <c r="C24" s="482">
        <v>0</v>
      </c>
      <c r="D24" s="483"/>
      <c r="E24" s="477"/>
      <c r="F24" s="478"/>
      <c r="G24" s="1" t="b">
        <f t="shared" si="0"/>
        <v>0</v>
      </c>
      <c r="H24" s="1">
        <f t="shared" si="1"/>
        <v>0</v>
      </c>
    </row>
    <row r="25" spans="1:20" ht="17.100000000000001" customHeight="1" thickBot="1">
      <c r="A25" s="522" t="s">
        <v>269</v>
      </c>
      <c r="B25" s="523"/>
      <c r="C25" s="481" t="s">
        <v>168</v>
      </c>
      <c r="D25" s="481"/>
      <c r="E25" s="524" t="s">
        <v>273</v>
      </c>
      <c r="F25" s="524"/>
      <c r="J25" s="468" t="s">
        <v>276</v>
      </c>
      <c r="K25" s="469"/>
      <c r="L25" s="469"/>
      <c r="M25" s="469"/>
      <c r="N25" s="469"/>
      <c r="O25" s="469"/>
      <c r="P25" s="469"/>
      <c r="Q25" s="469"/>
      <c r="R25" s="469"/>
      <c r="S25" s="469"/>
      <c r="T25" s="470"/>
    </row>
    <row r="26" spans="1:20" ht="15.75" thickTop="1">
      <c r="A26" s="479"/>
      <c r="B26" s="480"/>
      <c r="C26" s="482">
        <v>0</v>
      </c>
      <c r="D26" s="483"/>
      <c r="E26" s="477"/>
      <c r="F26" s="478"/>
      <c r="G26" s="1" t="b">
        <f t="shared" si="0"/>
        <v>0</v>
      </c>
      <c r="H26" s="1">
        <f t="shared" si="1"/>
        <v>0</v>
      </c>
      <c r="J26" s="471"/>
      <c r="K26" s="472"/>
      <c r="L26" s="472"/>
      <c r="M26" s="472"/>
      <c r="N26" s="472"/>
      <c r="O26" s="472"/>
      <c r="P26" s="472"/>
      <c r="Q26" s="472"/>
      <c r="R26" s="472"/>
      <c r="S26" s="472"/>
      <c r="T26" s="473"/>
    </row>
    <row r="27" spans="1:20">
      <c r="A27" s="479"/>
      <c r="B27" s="480"/>
      <c r="C27" s="482">
        <v>0</v>
      </c>
      <c r="D27" s="483"/>
      <c r="E27" s="477"/>
      <c r="F27" s="478"/>
      <c r="G27" s="1" t="b">
        <f t="shared" si="0"/>
        <v>0</v>
      </c>
      <c r="H27" s="1">
        <f t="shared" si="1"/>
        <v>0</v>
      </c>
      <c r="J27" s="471"/>
      <c r="K27" s="472"/>
      <c r="L27" s="472"/>
      <c r="M27" s="472"/>
      <c r="N27" s="472"/>
      <c r="O27" s="472"/>
      <c r="P27" s="472"/>
      <c r="Q27" s="472"/>
      <c r="R27" s="472"/>
      <c r="S27" s="472"/>
      <c r="T27" s="473"/>
    </row>
    <row r="28" spans="1:20">
      <c r="A28" s="479"/>
      <c r="B28" s="480"/>
      <c r="C28" s="482">
        <v>0</v>
      </c>
      <c r="D28" s="483"/>
      <c r="E28" s="477"/>
      <c r="F28" s="478"/>
      <c r="G28" s="1" t="b">
        <f t="shared" si="0"/>
        <v>0</v>
      </c>
      <c r="H28" s="1">
        <f t="shared" si="1"/>
        <v>0</v>
      </c>
      <c r="J28" s="471"/>
      <c r="K28" s="472"/>
      <c r="L28" s="472"/>
      <c r="M28" s="472"/>
      <c r="N28" s="472"/>
      <c r="O28" s="472"/>
      <c r="P28" s="472"/>
      <c r="Q28" s="472"/>
      <c r="R28" s="472"/>
      <c r="S28" s="472"/>
      <c r="T28" s="473"/>
    </row>
    <row r="29" spans="1:20">
      <c r="A29" s="479"/>
      <c r="B29" s="480"/>
      <c r="C29" s="482">
        <v>0</v>
      </c>
      <c r="D29" s="483"/>
      <c r="E29" s="477"/>
      <c r="F29" s="478"/>
      <c r="G29" s="1" t="b">
        <f t="shared" si="0"/>
        <v>0</v>
      </c>
      <c r="H29" s="1">
        <f t="shared" si="1"/>
        <v>0</v>
      </c>
      <c r="J29" s="471"/>
      <c r="K29" s="472"/>
      <c r="L29" s="472"/>
      <c r="M29" s="472"/>
      <c r="N29" s="472"/>
      <c r="O29" s="472"/>
      <c r="P29" s="472"/>
      <c r="Q29" s="472"/>
      <c r="R29" s="472"/>
      <c r="S29" s="472"/>
      <c r="T29" s="473"/>
    </row>
    <row r="30" spans="1:20" ht="15.75" thickBot="1">
      <c r="A30" s="479"/>
      <c r="B30" s="480"/>
      <c r="C30" s="482">
        <v>0</v>
      </c>
      <c r="D30" s="483"/>
      <c r="E30" s="477"/>
      <c r="F30" s="478"/>
      <c r="G30" s="1" t="b">
        <f t="shared" si="0"/>
        <v>0</v>
      </c>
      <c r="H30" s="1">
        <f t="shared" si="1"/>
        <v>0</v>
      </c>
      <c r="J30" s="474"/>
      <c r="K30" s="475"/>
      <c r="L30" s="475"/>
      <c r="M30" s="475"/>
      <c r="N30" s="475"/>
      <c r="O30" s="475"/>
      <c r="P30" s="475"/>
      <c r="Q30" s="475"/>
      <c r="R30" s="475"/>
      <c r="S30" s="475"/>
      <c r="T30" s="476"/>
    </row>
    <row r="31" spans="1:20">
      <c r="A31" s="493" t="s">
        <v>157</v>
      </c>
      <c r="B31" s="525"/>
      <c r="C31" s="495">
        <f>SUM(C16:D30)</f>
        <v>0</v>
      </c>
      <c r="D31" s="496"/>
      <c r="E31" s="495">
        <f>IF(F9="NO","Ineligible",MIN(H8,SUM(H16:H30)))</f>
        <v>0</v>
      </c>
      <c r="F31" s="496"/>
    </row>
    <row r="32" spans="1:20">
      <c r="A32" s="10"/>
      <c r="B32" s="4"/>
      <c r="C32" s="4"/>
      <c r="D32" s="4"/>
      <c r="E32" s="4"/>
      <c r="F32" s="6"/>
    </row>
    <row r="33" spans="1:9">
      <c r="A33" s="107" t="s">
        <v>169</v>
      </c>
      <c r="B33" s="71"/>
      <c r="C33" s="71"/>
      <c r="D33" s="71"/>
      <c r="E33" s="71"/>
      <c r="F33" s="27"/>
    </row>
    <row r="34" spans="1:9">
      <c r="A34" s="484" t="str">
        <f>IF($E$31="Ineligible", "Event not eligible for A&amp;S Funding",IF($E$31&gt;0,IF($E$31=$H$8,"Approved up to the cap for this event, based on the expected student attendance.","Approved based on the request and based on SG Standards for this fiscal year."),""))</f>
        <v/>
      </c>
      <c r="B34" s="485"/>
      <c r="C34" s="485"/>
      <c r="D34" s="485"/>
      <c r="E34" s="485"/>
      <c r="F34" s="486"/>
    </row>
    <row r="35" spans="1:9">
      <c r="A35" s="487"/>
      <c r="B35" s="488"/>
      <c r="C35" s="488"/>
      <c r="D35" s="488"/>
      <c r="E35" s="488"/>
      <c r="F35" s="489"/>
    </row>
    <row r="36" spans="1:9">
      <c r="A36" s="490"/>
      <c r="B36" s="491"/>
      <c r="C36" s="491"/>
      <c r="D36" s="491"/>
      <c r="E36" s="491"/>
      <c r="F36" s="492"/>
      <c r="G36" s="2"/>
      <c r="H36" s="2"/>
      <c r="I36" s="2"/>
    </row>
    <row r="37" spans="1:9" ht="14.25" customHeight="1">
      <c r="G37" s="2"/>
      <c r="H37" s="2"/>
      <c r="I37" s="2"/>
    </row>
    <row r="38" spans="1:9">
      <c r="G38" s="2"/>
      <c r="H38" s="2"/>
      <c r="I38" s="2"/>
    </row>
    <row r="39" spans="1:9">
      <c r="G39" s="2"/>
      <c r="H39" s="2"/>
      <c r="I39" s="2"/>
    </row>
  </sheetData>
  <sheetProtection algorithmName="SHA-512" hashValue="zpxY2uklwZ/joYyzK4fG2T5Gt3UDIxGl37qnmfa/1YgnpqLvC9hZEW0KhAXl6pcNUmvzSgW0HE7yBc3woQosMw==" saltValue="FXns841Guj8wL7rRqKVpVQ==" spinCount="100000" sheet="1" selectLockedCells="1"/>
  <mergeCells count="63">
    <mergeCell ref="A16:B16"/>
    <mergeCell ref="A26:B26"/>
    <mergeCell ref="C26:D26"/>
    <mergeCell ref="E26:F26"/>
    <mergeCell ref="A17:B17"/>
    <mergeCell ref="C17:D17"/>
    <mergeCell ref="E17:F17"/>
    <mergeCell ref="A18:B18"/>
    <mergeCell ref="C18:D18"/>
    <mergeCell ref="E18:F18"/>
    <mergeCell ref="A19:B19"/>
    <mergeCell ref="C19:D19"/>
    <mergeCell ref="E19:F19"/>
    <mergeCell ref="A25:B25"/>
    <mergeCell ref="C25:D25"/>
    <mergeCell ref="E25:F25"/>
    <mergeCell ref="J6:T8"/>
    <mergeCell ref="J9:T11"/>
    <mergeCell ref="A1:F1"/>
    <mergeCell ref="A15:B15"/>
    <mergeCell ref="C15:D15"/>
    <mergeCell ref="E15:F15"/>
    <mergeCell ref="A11:F13"/>
    <mergeCell ref="A6:F6"/>
    <mergeCell ref="B7:F7"/>
    <mergeCell ref="C8:E8"/>
    <mergeCell ref="C9:E9"/>
    <mergeCell ref="A10:F10"/>
    <mergeCell ref="C16:D16"/>
    <mergeCell ref="E16:F16"/>
    <mergeCell ref="C24:D24"/>
    <mergeCell ref="E24:F24"/>
    <mergeCell ref="A21:B21"/>
    <mergeCell ref="C21:D21"/>
    <mergeCell ref="E21:F21"/>
    <mergeCell ref="A22:B22"/>
    <mergeCell ref="C22:D22"/>
    <mergeCell ref="E22:F22"/>
    <mergeCell ref="A23:B23"/>
    <mergeCell ref="C23:D23"/>
    <mergeCell ref="E23:F23"/>
    <mergeCell ref="A20:B20"/>
    <mergeCell ref="C20:D20"/>
    <mergeCell ref="E20:F20"/>
    <mergeCell ref="A24:B24"/>
    <mergeCell ref="A27:B27"/>
    <mergeCell ref="C27:D27"/>
    <mergeCell ref="E27:F27"/>
    <mergeCell ref="A28:B28"/>
    <mergeCell ref="C28:D28"/>
    <mergeCell ref="E28:F28"/>
    <mergeCell ref="J25:T30"/>
    <mergeCell ref="A34:F34"/>
    <mergeCell ref="A35:F36"/>
    <mergeCell ref="A31:B31"/>
    <mergeCell ref="C31:D31"/>
    <mergeCell ref="E31:F31"/>
    <mergeCell ref="A29:B29"/>
    <mergeCell ref="C29:D29"/>
    <mergeCell ref="E29:F29"/>
    <mergeCell ref="A30:B30"/>
    <mergeCell ref="C30:D30"/>
    <mergeCell ref="E30:F30"/>
  </mergeCells>
  <conditionalFormatting sqref="B7:F7 F8 B9 A11:F13">
    <cfRule type="containsBlanks" dxfId="36" priority="6">
      <formula>LEN(TRIM(A7))=0</formula>
    </cfRule>
  </conditionalFormatting>
  <conditionalFormatting sqref="A16:B24 A26:B30">
    <cfRule type="expression" dxfId="35" priority="5">
      <formula>$A$16=""</formula>
    </cfRule>
  </conditionalFormatting>
  <conditionalFormatting sqref="C16:D24 C26:D30">
    <cfRule type="expression" dxfId="34" priority="4">
      <formula>$C$31&lt;=0</formula>
    </cfRule>
  </conditionalFormatting>
  <conditionalFormatting sqref="B8">
    <cfRule type="containsBlanks" dxfId="33" priority="1">
      <formula>LEN(TRIM(B8))=0</formula>
    </cfRule>
  </conditionalFormatting>
  <dataValidations count="5">
    <dataValidation type="whole" allowBlank="1" showInputMessage="1" showErrorMessage="1" errorTitle="Invalid Entry" error="Please enter a whole number in this cell." promptTitle="Attendance Documentation" prompt="If you are requesting for more than 40 attendees, go to the &quot;Documentation&quot; tab and follow the instructions there." sqref="F8" xr:uid="{0CC31D2A-417D-FA42-AA84-B450A3BE4AB0}">
      <formula1>0</formula1>
      <formula2>40000</formula2>
    </dataValidation>
    <dataValidation type="decimal" allowBlank="1" showInputMessage="1" showErrorMessage="1" sqref="C16:D24 C26:D30" xr:uid="{6074DBC3-807A-F54F-A2D7-65B12D7DB258}">
      <formula1>0</formula1>
      <formula2>100000</formula2>
    </dataValidation>
    <dataValidation allowBlank="1" showInputMessage="1" showErrorMessage="1" promptTitle="Estimated Location" prompt="Ensure your location is on campus! or eligible off-campus location." sqref="B9" xr:uid="{EDF56A08-19AB-124F-B8D6-113DE5613EB9}"/>
    <dataValidation type="list" allowBlank="1" showInputMessage="1" showErrorMessage="1" sqref="A16:B24" xr:uid="{B65C7222-8FB7-2347-912B-07DAFBF88269}">
      <formula1>"Food &amp; Drinks, Event Specific Promo Items, Giveaways, Speaker or Performer, Game Boards, Props &amp; Decorations"</formula1>
    </dataValidation>
    <dataValidation type="list" allowBlank="1" showInputMessage="1" showErrorMessage="1" errorTitle="Invalid Date" error="Please enter a date between July 1st, 2021 and June 30th, 2022." promptTitle="Estimated Event Date" prompt="Please enter a date between July 1st, 2021 and June 30th, 2022." sqref="B8" xr:uid="{C3FC014B-791B-1441-A12A-FF1283129191}">
      <formula1>"Jul-2021, Aug-2021, Sep-2021, Oct-2021, Nov-2021, Dec-2021, Jan-2022, Feb-2022, Mar-2022, Apr-2022, May-2022, Jun-2022"</formula1>
    </dataValidation>
  </dataValidations>
  <hyperlinks>
    <hyperlink ref="A5" location="Summary!A28" display="SUMMARY" xr:uid="{00000000-0004-0000-0B00-000000000000}"/>
  </hyperlinks>
  <printOptions horizontalCentered="1"/>
  <pageMargins left="0.4" right="0.4"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BA27DD9-BE28-DA40-A86C-7F4F9582D529}">
          <x14:formula1>
            <xm:f>DROPLIST!$A$2:$A$3</xm:f>
          </x14:formula1>
          <xm:sqref>F9</xm:sqref>
        </x14:dataValidation>
        <x14:dataValidation type="list" allowBlank="1" showInputMessage="1" showErrorMessage="1" errorTitle="Invalid Entry" error="Please input Y (for approval) or N (for dissapproval)" promptTitle="Committee Use Only" prompt="Please input Y (for eligible) or N (for ineligible)" xr:uid="{CBE01593-BDBE-194E-B0E0-66018F664837}">
          <x14:formula1>
            <xm:f>DROPLIST!$B$2:$B$3</xm:f>
          </x14:formula1>
          <xm:sqref>E16:F24 E26:F30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AFAC8"/>
  </sheetPr>
  <dimension ref="A1:T39"/>
  <sheetViews>
    <sheetView showGridLines="0" zoomScaleNormal="100" workbookViewId="0">
      <pane xSplit="8" topLeftCell="I1" activePane="topRight" state="frozen"/>
      <selection activeCell="B18" sqref="B18:E18"/>
      <selection pane="topRight" activeCell="A16" sqref="A16:B16"/>
    </sheetView>
  </sheetViews>
  <sheetFormatPr defaultColWidth="9.140625" defaultRowHeight="15"/>
  <cols>
    <col min="1" max="2" width="22.42578125" style="1" customWidth="1"/>
    <col min="3" max="6" width="12.7109375" style="1" customWidth="1"/>
    <col min="7" max="8" width="9.140625" style="1" hidden="1" customWidth="1"/>
    <col min="9" max="16384" width="9.140625" style="1"/>
  </cols>
  <sheetData>
    <row r="1" spans="1:20" ht="39" customHeight="1" thickBot="1">
      <c r="A1" s="346" t="str">
        <f>Summary!A1</f>
        <v>21-22 RSO ANNUAL BUDGET APPLICATION</v>
      </c>
      <c r="B1" s="347"/>
      <c r="C1" s="347"/>
      <c r="D1" s="347"/>
      <c r="E1" s="347"/>
      <c r="F1" s="347"/>
      <c r="G1" s="142"/>
    </row>
    <row r="2" spans="1:20" ht="15" customHeight="1">
      <c r="A2" s="227" t="str">
        <f>Summary!A2</f>
        <v>Please Refer to red "Instructions" Tab for Instructions.</v>
      </c>
      <c r="B2" s="225"/>
      <c r="C2" s="225"/>
      <c r="D2" s="225"/>
      <c r="E2" s="225"/>
      <c r="F2" s="228"/>
      <c r="G2" s="146"/>
      <c r="H2" s="2"/>
    </row>
    <row r="3" spans="1:20" ht="15" customHeight="1">
      <c r="A3" s="223" t="s">
        <v>108</v>
      </c>
      <c r="B3" s="145"/>
      <c r="C3" s="145"/>
      <c r="D3" s="145"/>
      <c r="E3" s="145"/>
      <c r="F3" s="224"/>
      <c r="H3" s="2"/>
    </row>
    <row r="4" spans="1:20" ht="15" customHeight="1">
      <c r="A4" s="229" t="s">
        <v>109</v>
      </c>
      <c r="B4" s="226"/>
      <c r="C4" s="226"/>
      <c r="D4" s="226"/>
      <c r="E4" s="226"/>
      <c r="F4" s="230"/>
      <c r="G4" s="147"/>
      <c r="H4" s="2"/>
    </row>
    <row r="5" spans="1:20" ht="19.5" thickBot="1">
      <c r="A5" s="233" t="s">
        <v>159</v>
      </c>
      <c r="B5" s="231"/>
      <c r="C5" s="231"/>
      <c r="D5" s="231"/>
      <c r="E5" s="231"/>
      <c r="F5" s="232"/>
      <c r="G5" s="5"/>
      <c r="H5" s="5"/>
      <c r="I5" s="198"/>
    </row>
    <row r="6" spans="1:20" ht="17.100000000000001" customHeight="1" thickBot="1">
      <c r="A6" s="374" t="s">
        <v>180</v>
      </c>
      <c r="B6" s="375"/>
      <c r="C6" s="375"/>
      <c r="D6" s="375"/>
      <c r="E6" s="375"/>
      <c r="F6" s="376"/>
      <c r="G6" s="2"/>
      <c r="H6" s="2"/>
      <c r="I6" s="2"/>
      <c r="J6" s="363" t="s">
        <v>116</v>
      </c>
      <c r="K6" s="364"/>
      <c r="L6" s="364"/>
      <c r="M6" s="364"/>
      <c r="N6" s="364"/>
      <c r="O6" s="364"/>
      <c r="P6" s="364"/>
      <c r="Q6" s="364"/>
      <c r="R6" s="364"/>
      <c r="S6" s="364"/>
      <c r="T6" s="365"/>
    </row>
    <row r="7" spans="1:20" ht="16.350000000000001" customHeight="1" thickTop="1">
      <c r="A7" s="136" t="s">
        <v>161</v>
      </c>
      <c r="B7" s="535"/>
      <c r="C7" s="536"/>
      <c r="D7" s="536"/>
      <c r="E7" s="536"/>
      <c r="F7" s="537"/>
      <c r="G7" s="2"/>
      <c r="H7" s="2"/>
      <c r="I7" s="2"/>
      <c r="J7" s="366"/>
      <c r="K7" s="367"/>
      <c r="L7" s="367"/>
      <c r="M7" s="367"/>
      <c r="N7" s="367"/>
      <c r="O7" s="367"/>
      <c r="P7" s="367"/>
      <c r="Q7" s="367"/>
      <c r="R7" s="367"/>
      <c r="S7" s="367"/>
      <c r="T7" s="368"/>
    </row>
    <row r="8" spans="1:20" ht="16.350000000000001" customHeight="1" thickBot="1">
      <c r="A8" s="257" t="s">
        <v>162</v>
      </c>
      <c r="B8" s="275"/>
      <c r="C8" s="511" t="s">
        <v>163</v>
      </c>
      <c r="D8" s="512"/>
      <c r="E8" s="513"/>
      <c r="F8" s="20"/>
      <c r="G8" s="70">
        <f>Documentation!L16</f>
        <v>0</v>
      </c>
      <c r="H8" s="25">
        <f>MIN(1200,IF($G$8&lt;200,$G$8*4,($G$8-200)*2+800))</f>
        <v>0</v>
      </c>
      <c r="I8" s="12"/>
      <c r="J8" s="369"/>
      <c r="K8" s="370"/>
      <c r="L8" s="370"/>
      <c r="M8" s="370"/>
      <c r="N8" s="370"/>
      <c r="O8" s="370"/>
      <c r="P8" s="370"/>
      <c r="Q8" s="370"/>
      <c r="R8" s="370"/>
      <c r="S8" s="370"/>
      <c r="T8" s="371"/>
    </row>
    <row r="9" spans="1:20" ht="16.350000000000001" customHeight="1" thickBot="1">
      <c r="A9" s="18" t="s">
        <v>164</v>
      </c>
      <c r="B9" s="33"/>
      <c r="C9" s="511" t="s">
        <v>165</v>
      </c>
      <c r="D9" s="517"/>
      <c r="E9" s="517"/>
      <c r="F9" s="72"/>
      <c r="G9" s="2"/>
      <c r="H9" s="2"/>
      <c r="I9" s="2"/>
      <c r="J9" s="377" t="s">
        <v>120</v>
      </c>
      <c r="K9" s="378"/>
      <c r="L9" s="378"/>
      <c r="M9" s="378"/>
      <c r="N9" s="378"/>
      <c r="O9" s="378"/>
      <c r="P9" s="378"/>
      <c r="Q9" s="378"/>
      <c r="R9" s="378"/>
      <c r="S9" s="378"/>
      <c r="T9" s="379"/>
    </row>
    <row r="10" spans="1:20" ht="16.350000000000001" customHeight="1" thickTop="1">
      <c r="A10" s="514" t="s">
        <v>179</v>
      </c>
      <c r="B10" s="515"/>
      <c r="C10" s="515"/>
      <c r="D10" s="515"/>
      <c r="E10" s="515"/>
      <c r="F10" s="516"/>
      <c r="G10" s="2"/>
      <c r="I10" s="2"/>
      <c r="J10" s="380"/>
      <c r="K10" s="381"/>
      <c r="L10" s="381"/>
      <c r="M10" s="381"/>
      <c r="N10" s="381"/>
      <c r="O10" s="381"/>
      <c r="P10" s="381"/>
      <c r="Q10" s="381"/>
      <c r="R10" s="381"/>
      <c r="S10" s="381"/>
      <c r="T10" s="382"/>
    </row>
    <row r="11" spans="1:20" ht="16.350000000000001" customHeight="1" thickBot="1">
      <c r="A11" s="529"/>
      <c r="B11" s="530"/>
      <c r="C11" s="530"/>
      <c r="D11" s="530"/>
      <c r="E11" s="530"/>
      <c r="F11" s="531"/>
      <c r="G11" s="2"/>
      <c r="H11" s="2"/>
      <c r="I11" s="2"/>
      <c r="J11" s="383"/>
      <c r="K11" s="384"/>
      <c r="L11" s="384"/>
      <c r="M11" s="384"/>
      <c r="N11" s="384"/>
      <c r="O11" s="384"/>
      <c r="P11" s="384"/>
      <c r="Q11" s="384"/>
      <c r="R11" s="384"/>
      <c r="S11" s="384"/>
      <c r="T11" s="385"/>
    </row>
    <row r="12" spans="1:20">
      <c r="A12" s="529"/>
      <c r="B12" s="530"/>
      <c r="C12" s="530"/>
      <c r="D12" s="530"/>
      <c r="E12" s="530"/>
      <c r="F12" s="531"/>
      <c r="G12" s="2"/>
      <c r="H12" s="2"/>
      <c r="I12" s="2"/>
    </row>
    <row r="13" spans="1:20" ht="15.75" thickBot="1">
      <c r="A13" s="532"/>
      <c r="B13" s="533"/>
      <c r="C13" s="533"/>
      <c r="D13" s="533"/>
      <c r="E13" s="533"/>
      <c r="F13" s="534"/>
      <c r="G13" s="2"/>
      <c r="H13" s="2"/>
      <c r="I13" s="2"/>
    </row>
    <row r="14" spans="1:20" ht="15.75" thickTop="1">
      <c r="A14" s="13"/>
      <c r="B14" s="14"/>
      <c r="C14" s="14"/>
      <c r="D14" s="14"/>
      <c r="E14" s="14"/>
      <c r="F14" s="15"/>
      <c r="G14" s="2"/>
      <c r="H14" s="2"/>
      <c r="I14" s="2"/>
    </row>
    <row r="15" spans="1:20" ht="17.100000000000001" customHeight="1" thickBot="1">
      <c r="A15" s="518" t="s">
        <v>167</v>
      </c>
      <c r="B15" s="519"/>
      <c r="C15" s="481" t="s">
        <v>168</v>
      </c>
      <c r="D15" s="481"/>
      <c r="E15" s="524" t="s">
        <v>273</v>
      </c>
      <c r="F15" s="524"/>
      <c r="G15" s="2"/>
      <c r="H15" s="2"/>
      <c r="I15" s="2"/>
    </row>
    <row r="16" spans="1:20" ht="15.75" thickTop="1">
      <c r="A16" s="520"/>
      <c r="B16" s="521"/>
      <c r="C16" s="500">
        <v>0</v>
      </c>
      <c r="D16" s="501"/>
      <c r="E16" s="498"/>
      <c r="F16" s="499"/>
      <c r="G16" s="1" t="b">
        <f>IF(E16="Y",TRUE,FALSE)</f>
        <v>0</v>
      </c>
      <c r="H16" s="1">
        <f>IF(G16,C16,0)</f>
        <v>0</v>
      </c>
      <c r="I16" s="2"/>
    </row>
    <row r="17" spans="1:20" s="9" customFormat="1">
      <c r="A17" s="479"/>
      <c r="B17" s="480"/>
      <c r="C17" s="482">
        <v>0</v>
      </c>
      <c r="D17" s="483"/>
      <c r="E17" s="477"/>
      <c r="F17" s="478"/>
      <c r="G17" s="1" t="b">
        <f t="shared" ref="G17:G30" si="0">IF(E17="Y",TRUE,FALSE)</f>
        <v>0</v>
      </c>
      <c r="H17" s="1">
        <f t="shared" ref="H17:H30" si="1">IF(G17,C17,0)</f>
        <v>0</v>
      </c>
      <c r="I17" s="8"/>
    </row>
    <row r="18" spans="1:20" ht="16.5" customHeight="1">
      <c r="A18" s="479"/>
      <c r="B18" s="480"/>
      <c r="C18" s="482">
        <v>0</v>
      </c>
      <c r="D18" s="483"/>
      <c r="E18" s="477"/>
      <c r="F18" s="478"/>
      <c r="G18" s="1" t="b">
        <f t="shared" si="0"/>
        <v>0</v>
      </c>
      <c r="H18" s="1">
        <f t="shared" si="1"/>
        <v>0</v>
      </c>
    </row>
    <row r="19" spans="1:20">
      <c r="A19" s="479"/>
      <c r="B19" s="480"/>
      <c r="C19" s="482">
        <v>0</v>
      </c>
      <c r="D19" s="483"/>
      <c r="E19" s="477"/>
      <c r="F19" s="478"/>
      <c r="G19" s="1" t="b">
        <f t="shared" si="0"/>
        <v>0</v>
      </c>
      <c r="H19" s="1">
        <f t="shared" si="1"/>
        <v>0</v>
      </c>
    </row>
    <row r="20" spans="1:20">
      <c r="A20" s="479"/>
      <c r="B20" s="480"/>
      <c r="C20" s="482">
        <v>0</v>
      </c>
      <c r="D20" s="483"/>
      <c r="E20" s="477"/>
      <c r="F20" s="478"/>
      <c r="G20" s="1" t="b">
        <f t="shared" si="0"/>
        <v>0</v>
      </c>
      <c r="H20" s="1">
        <f t="shared" si="1"/>
        <v>0</v>
      </c>
    </row>
    <row r="21" spans="1:20">
      <c r="A21" s="479"/>
      <c r="B21" s="480"/>
      <c r="C21" s="482">
        <v>0</v>
      </c>
      <c r="D21" s="483"/>
      <c r="E21" s="477"/>
      <c r="F21" s="478"/>
      <c r="G21" s="1" t="b">
        <f t="shared" si="0"/>
        <v>0</v>
      </c>
      <c r="H21" s="1">
        <f t="shared" si="1"/>
        <v>0</v>
      </c>
    </row>
    <row r="22" spans="1:20">
      <c r="A22" s="479"/>
      <c r="B22" s="480"/>
      <c r="C22" s="482">
        <v>0</v>
      </c>
      <c r="D22" s="483"/>
      <c r="E22" s="477"/>
      <c r="F22" s="478"/>
      <c r="G22" s="1" t="b">
        <f t="shared" si="0"/>
        <v>0</v>
      </c>
      <c r="H22" s="1">
        <f t="shared" si="1"/>
        <v>0</v>
      </c>
    </row>
    <row r="23" spans="1:20">
      <c r="A23" s="479"/>
      <c r="B23" s="480"/>
      <c r="C23" s="482">
        <v>0</v>
      </c>
      <c r="D23" s="483"/>
      <c r="E23" s="477"/>
      <c r="F23" s="478"/>
      <c r="G23" s="1" t="b">
        <f t="shared" si="0"/>
        <v>0</v>
      </c>
      <c r="H23" s="1">
        <f t="shared" si="1"/>
        <v>0</v>
      </c>
    </row>
    <row r="24" spans="1:20" ht="15.75" thickBot="1">
      <c r="A24" s="479"/>
      <c r="B24" s="480"/>
      <c r="C24" s="482">
        <v>0</v>
      </c>
      <c r="D24" s="483"/>
      <c r="E24" s="477"/>
      <c r="F24" s="478"/>
      <c r="G24" s="1" t="b">
        <f t="shared" si="0"/>
        <v>0</v>
      </c>
      <c r="H24" s="1">
        <f t="shared" si="1"/>
        <v>0</v>
      </c>
    </row>
    <row r="25" spans="1:20" ht="17.100000000000001" customHeight="1" thickBot="1">
      <c r="A25" s="522" t="s">
        <v>269</v>
      </c>
      <c r="B25" s="523"/>
      <c r="C25" s="481" t="s">
        <v>168</v>
      </c>
      <c r="D25" s="481"/>
      <c r="E25" s="524" t="s">
        <v>273</v>
      </c>
      <c r="F25" s="524"/>
      <c r="J25" s="468" t="s">
        <v>276</v>
      </c>
      <c r="K25" s="469"/>
      <c r="L25" s="469"/>
      <c r="M25" s="469"/>
      <c r="N25" s="469"/>
      <c r="O25" s="469"/>
      <c r="P25" s="469"/>
      <c r="Q25" s="469"/>
      <c r="R25" s="469"/>
      <c r="S25" s="469"/>
      <c r="T25" s="470"/>
    </row>
    <row r="26" spans="1:20" ht="15.75" thickTop="1">
      <c r="A26" s="479"/>
      <c r="B26" s="480"/>
      <c r="C26" s="482">
        <v>0</v>
      </c>
      <c r="D26" s="483"/>
      <c r="E26" s="477"/>
      <c r="F26" s="478"/>
      <c r="G26" s="1" t="b">
        <f t="shared" si="0"/>
        <v>0</v>
      </c>
      <c r="H26" s="1">
        <f t="shared" si="1"/>
        <v>0</v>
      </c>
      <c r="J26" s="471"/>
      <c r="K26" s="472"/>
      <c r="L26" s="472"/>
      <c r="M26" s="472"/>
      <c r="N26" s="472"/>
      <c r="O26" s="472"/>
      <c r="P26" s="472"/>
      <c r="Q26" s="472"/>
      <c r="R26" s="472"/>
      <c r="S26" s="472"/>
      <c r="T26" s="473"/>
    </row>
    <row r="27" spans="1:20">
      <c r="A27" s="479"/>
      <c r="B27" s="480"/>
      <c r="C27" s="482">
        <v>0</v>
      </c>
      <c r="D27" s="483"/>
      <c r="E27" s="477"/>
      <c r="F27" s="478"/>
      <c r="G27" s="1" t="b">
        <f t="shared" si="0"/>
        <v>0</v>
      </c>
      <c r="H27" s="1">
        <f t="shared" si="1"/>
        <v>0</v>
      </c>
      <c r="J27" s="471"/>
      <c r="K27" s="472"/>
      <c r="L27" s="472"/>
      <c r="M27" s="472"/>
      <c r="N27" s="472"/>
      <c r="O27" s="472"/>
      <c r="P27" s="472"/>
      <c r="Q27" s="472"/>
      <c r="R27" s="472"/>
      <c r="S27" s="472"/>
      <c r="T27" s="473"/>
    </row>
    <row r="28" spans="1:20">
      <c r="A28" s="479"/>
      <c r="B28" s="480"/>
      <c r="C28" s="482">
        <v>0</v>
      </c>
      <c r="D28" s="483"/>
      <c r="E28" s="477"/>
      <c r="F28" s="478"/>
      <c r="G28" s="1" t="b">
        <f t="shared" si="0"/>
        <v>0</v>
      </c>
      <c r="H28" s="1">
        <f t="shared" si="1"/>
        <v>0</v>
      </c>
      <c r="J28" s="471"/>
      <c r="K28" s="472"/>
      <c r="L28" s="472"/>
      <c r="M28" s="472"/>
      <c r="N28" s="472"/>
      <c r="O28" s="472"/>
      <c r="P28" s="472"/>
      <c r="Q28" s="472"/>
      <c r="R28" s="472"/>
      <c r="S28" s="472"/>
      <c r="T28" s="473"/>
    </row>
    <row r="29" spans="1:20">
      <c r="A29" s="479"/>
      <c r="B29" s="480"/>
      <c r="C29" s="482">
        <v>0</v>
      </c>
      <c r="D29" s="483"/>
      <c r="E29" s="477"/>
      <c r="F29" s="478"/>
      <c r="G29" s="1" t="b">
        <f t="shared" si="0"/>
        <v>0</v>
      </c>
      <c r="H29" s="1">
        <f t="shared" si="1"/>
        <v>0</v>
      </c>
      <c r="J29" s="471"/>
      <c r="K29" s="472"/>
      <c r="L29" s="472"/>
      <c r="M29" s="472"/>
      <c r="N29" s="472"/>
      <c r="O29" s="472"/>
      <c r="P29" s="472"/>
      <c r="Q29" s="472"/>
      <c r="R29" s="472"/>
      <c r="S29" s="472"/>
      <c r="T29" s="473"/>
    </row>
    <row r="30" spans="1:20" ht="15.75" thickBot="1">
      <c r="A30" s="479"/>
      <c r="B30" s="480"/>
      <c r="C30" s="482">
        <v>0</v>
      </c>
      <c r="D30" s="483"/>
      <c r="E30" s="477"/>
      <c r="F30" s="478"/>
      <c r="G30" s="1" t="b">
        <f t="shared" si="0"/>
        <v>0</v>
      </c>
      <c r="H30" s="1">
        <f t="shared" si="1"/>
        <v>0</v>
      </c>
      <c r="J30" s="474"/>
      <c r="K30" s="475"/>
      <c r="L30" s="475"/>
      <c r="M30" s="475"/>
      <c r="N30" s="475"/>
      <c r="O30" s="475"/>
      <c r="P30" s="475"/>
      <c r="Q30" s="475"/>
      <c r="R30" s="475"/>
      <c r="S30" s="475"/>
      <c r="T30" s="476"/>
    </row>
    <row r="31" spans="1:20">
      <c r="A31" s="493" t="s">
        <v>157</v>
      </c>
      <c r="B31" s="494"/>
      <c r="C31" s="495">
        <f>SUM(C16:D30)</f>
        <v>0</v>
      </c>
      <c r="D31" s="496"/>
      <c r="E31" s="495">
        <f>IF(F9="NO","Ineligible",MIN(H8,SUM(H16:H30)))</f>
        <v>0</v>
      </c>
      <c r="F31" s="496"/>
    </row>
    <row r="32" spans="1:20">
      <c r="A32" s="10"/>
      <c r="B32" s="4"/>
      <c r="C32" s="4"/>
      <c r="D32" s="4"/>
      <c r="E32" s="4"/>
      <c r="F32" s="6"/>
    </row>
    <row r="33" spans="1:9">
      <c r="A33" s="107" t="s">
        <v>169</v>
      </c>
      <c r="B33" s="71"/>
      <c r="C33" s="71"/>
      <c r="D33" s="71"/>
      <c r="E33" s="71"/>
      <c r="F33" s="27"/>
    </row>
    <row r="34" spans="1:9">
      <c r="A34" s="484" t="str">
        <f>IF($E$31="Ineligible", "Event not eligible for A&amp;S Funding",IF($E$31&gt;0,IF($E$31=$H$8,"Approved up to the cap for this event, based on the expected student attendance.","Approved based on the request and based on SG Standards for this fiscal year."),""))</f>
        <v/>
      </c>
      <c r="B34" s="485"/>
      <c r="C34" s="485"/>
      <c r="D34" s="485"/>
      <c r="E34" s="485"/>
      <c r="F34" s="486"/>
    </row>
    <row r="35" spans="1:9">
      <c r="A35" s="487"/>
      <c r="B35" s="488"/>
      <c r="C35" s="488"/>
      <c r="D35" s="488"/>
      <c r="E35" s="488"/>
      <c r="F35" s="489"/>
    </row>
    <row r="36" spans="1:9">
      <c r="A36" s="490"/>
      <c r="B36" s="491"/>
      <c r="C36" s="491"/>
      <c r="D36" s="491"/>
      <c r="E36" s="491"/>
      <c r="F36" s="492"/>
      <c r="G36" s="2"/>
      <c r="H36" s="2"/>
      <c r="I36" s="2"/>
    </row>
    <row r="37" spans="1:9" ht="14.25" customHeight="1">
      <c r="G37" s="2"/>
      <c r="H37" s="2"/>
      <c r="I37" s="2"/>
    </row>
    <row r="38" spans="1:9">
      <c r="G38" s="2"/>
      <c r="H38" s="2"/>
      <c r="I38" s="2"/>
    </row>
    <row r="39" spans="1:9">
      <c r="G39" s="2"/>
      <c r="H39" s="2"/>
      <c r="I39" s="2"/>
    </row>
  </sheetData>
  <sheetProtection algorithmName="SHA-512" hashValue="JtoLArou0wUKRauqUi5JzoFH0TRGFFVor9+d11vVU3zhCEbCIYtj1Yzn+Mr/TKtjlAbJ1l7eqhnNPVzsmfCaqw==" saltValue="tNZGlkKvfar3QRc1TKo8MQ==" spinCount="100000" sheet="1" selectLockedCells="1"/>
  <mergeCells count="63">
    <mergeCell ref="J6:T8"/>
    <mergeCell ref="J9:T11"/>
    <mergeCell ref="A1:F1"/>
    <mergeCell ref="A26:B26"/>
    <mergeCell ref="C26:D26"/>
    <mergeCell ref="E26:F26"/>
    <mergeCell ref="A17:B17"/>
    <mergeCell ref="C17:D17"/>
    <mergeCell ref="E17:F17"/>
    <mergeCell ref="A18:B18"/>
    <mergeCell ref="C18:D18"/>
    <mergeCell ref="E18:F18"/>
    <mergeCell ref="A19:B19"/>
    <mergeCell ref="C19:D19"/>
    <mergeCell ref="E19:F19"/>
    <mergeCell ref="A6:F6"/>
    <mergeCell ref="B7:F7"/>
    <mergeCell ref="A11:F13"/>
    <mergeCell ref="A23:B23"/>
    <mergeCell ref="C23:D23"/>
    <mergeCell ref="A20:B20"/>
    <mergeCell ref="C20:D20"/>
    <mergeCell ref="A22:B22"/>
    <mergeCell ref="C22:D22"/>
    <mergeCell ref="C8:E8"/>
    <mergeCell ref="C15:D15"/>
    <mergeCell ref="A16:B16"/>
    <mergeCell ref="C16:D16"/>
    <mergeCell ref="A10:F10"/>
    <mergeCell ref="A21:B21"/>
    <mergeCell ref="C21:D21"/>
    <mergeCell ref="E21:F21"/>
    <mergeCell ref="A35:F36"/>
    <mergeCell ref="A31:B31"/>
    <mergeCell ref="C31:D31"/>
    <mergeCell ref="E31:F31"/>
    <mergeCell ref="A29:B29"/>
    <mergeCell ref="C29:D29"/>
    <mergeCell ref="E29:F29"/>
    <mergeCell ref="A30:B30"/>
    <mergeCell ref="C30:D30"/>
    <mergeCell ref="E30:F30"/>
    <mergeCell ref="A34:F34"/>
    <mergeCell ref="A15:B15"/>
    <mergeCell ref="A27:B27"/>
    <mergeCell ref="C27:D27"/>
    <mergeCell ref="E27:F27"/>
    <mergeCell ref="A25:B25"/>
    <mergeCell ref="C25:D25"/>
    <mergeCell ref="C9:E9"/>
    <mergeCell ref="E23:F23"/>
    <mergeCell ref="E20:F20"/>
    <mergeCell ref="E22:F22"/>
    <mergeCell ref="E15:F15"/>
    <mergeCell ref="E16:F16"/>
    <mergeCell ref="J25:T30"/>
    <mergeCell ref="C24:D24"/>
    <mergeCell ref="E24:F24"/>
    <mergeCell ref="E25:F25"/>
    <mergeCell ref="A24:B24"/>
    <mergeCell ref="A28:B28"/>
    <mergeCell ref="C28:D28"/>
    <mergeCell ref="E28:F28"/>
  </mergeCells>
  <conditionalFormatting sqref="B7:F7 F8 B9 A11:F13">
    <cfRule type="containsBlanks" dxfId="32" priority="6">
      <formula>LEN(TRIM(A7))=0</formula>
    </cfRule>
  </conditionalFormatting>
  <conditionalFormatting sqref="A16:B24 A26:B30">
    <cfRule type="expression" dxfId="31" priority="4">
      <formula>$A$16=""</formula>
    </cfRule>
  </conditionalFormatting>
  <conditionalFormatting sqref="C16:D24 C26:D30">
    <cfRule type="expression" dxfId="30" priority="3">
      <formula>$C$31&lt;=0</formula>
    </cfRule>
  </conditionalFormatting>
  <conditionalFormatting sqref="B8">
    <cfRule type="containsBlanks" dxfId="29" priority="1">
      <formula>LEN(TRIM(B8))=0</formula>
    </cfRule>
  </conditionalFormatting>
  <dataValidations xWindow="597" yWindow="645" count="5">
    <dataValidation type="whole" allowBlank="1" showInputMessage="1" showErrorMessage="1" errorTitle="Invalid Entry" error="Please enter a whole number in this cell." promptTitle="Attendance Documentation" prompt="If you are requesting for more than 40 attendees, go to the &quot;Documentation&quot; tab and follow the instructions there." sqref="F8" xr:uid="{FCC0552F-25BF-C649-9B49-D52879D6042A}">
      <formula1>0</formula1>
      <formula2>40000</formula2>
    </dataValidation>
    <dataValidation type="decimal" allowBlank="1" showInputMessage="1" showErrorMessage="1" sqref="C16:D24 C26:D30" xr:uid="{FB0A52D1-FBA2-F643-B6AC-0704461428D9}">
      <formula1>0</formula1>
      <formula2>100000</formula2>
    </dataValidation>
    <dataValidation allowBlank="1" showInputMessage="1" showErrorMessage="1" promptTitle="Estimated Location" prompt="Ensure your location is on campus! or eligible off-campus location." sqref="B9" xr:uid="{D7AE0467-8814-7349-B704-81A6A10C9615}"/>
    <dataValidation type="list" allowBlank="1" showInputMessage="1" showErrorMessage="1" sqref="A16:B24" xr:uid="{2F06E7A3-189B-194A-B532-A44D98261E04}">
      <formula1>"Food &amp; Drinks, Event Specific Promo Items, Giveaways, Speaker or Performer, Game Boards, Props &amp; Decorations"</formula1>
    </dataValidation>
    <dataValidation type="list" allowBlank="1" showInputMessage="1" showErrorMessage="1" errorTitle="Invalid Date" error="Please enter a date between July 1st, 2021 and June 30th, 2022." promptTitle="Estimated Event Date" prompt="Please enter a date between July 1st, 2021 and June 30th, 2022." sqref="B8" xr:uid="{D7294747-7CDB-3147-A8B8-2A03EB0A492A}">
      <formula1>"Jul-2021, Aug-2021, Sep-2021, Oct-2021, Nov-2021, Dec-2021, Jan-2022, Feb-2022, Mar-2022, Apr-2022, May-2022, Jun-2022"</formula1>
    </dataValidation>
  </dataValidations>
  <hyperlinks>
    <hyperlink ref="A5" location="Summary!A28" display="SUMMARY" xr:uid="{00000000-0004-0000-0C00-000000000000}"/>
  </hyperlinks>
  <printOptions horizontalCentered="1"/>
  <pageMargins left="0.4" right="0.4" top="0.75" bottom="0.75" header="0.3" footer="0.3"/>
  <pageSetup orientation="portrait" r:id="rId1"/>
  <drawing r:id="rId2"/>
  <extLst>
    <ext xmlns:x14="http://schemas.microsoft.com/office/spreadsheetml/2009/9/main" uri="{CCE6A557-97BC-4b89-ADB6-D9C93CAAB3DF}">
      <x14:dataValidations xmlns:xm="http://schemas.microsoft.com/office/excel/2006/main" xWindow="597" yWindow="645" count="2">
        <x14:dataValidation type="list" allowBlank="1" showInputMessage="1" showErrorMessage="1" xr:uid="{CE9DF7EA-DE7C-AB46-9E41-3C3DBFE78904}">
          <x14:formula1>
            <xm:f>DROPLIST!$A$2:$A$3</xm:f>
          </x14:formula1>
          <xm:sqref>F9</xm:sqref>
        </x14:dataValidation>
        <x14:dataValidation type="list" allowBlank="1" showInputMessage="1" showErrorMessage="1" errorTitle="Invalid Entry" error="Please input Y (for approval) or N (for dissapproval)" promptTitle="Committee Use Only" prompt="Please input Y (for eligible) or N (for ineligible)" xr:uid="{D959FCD8-B5AB-0947-8702-F6DA51F90A75}">
          <x14:formula1>
            <xm:f>DROPLIST!$B$2:$B$3</xm:f>
          </x14:formula1>
          <xm:sqref>E16:F24 E26:F30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FAFAC8"/>
  </sheetPr>
  <dimension ref="A1:T43"/>
  <sheetViews>
    <sheetView showGridLines="0" zoomScaleNormal="100" workbookViewId="0">
      <pane xSplit="8" topLeftCell="I1" activePane="topRight" state="frozen"/>
      <selection activeCell="B18" sqref="B18:E18"/>
      <selection pane="topRight" activeCell="A18" sqref="A18"/>
    </sheetView>
  </sheetViews>
  <sheetFormatPr defaultColWidth="9.140625" defaultRowHeight="15"/>
  <cols>
    <col min="1" max="1" width="33.42578125" style="1" customWidth="1"/>
    <col min="2" max="5" width="15.42578125" style="1" customWidth="1"/>
    <col min="6" max="6" width="6.42578125" style="1" hidden="1" customWidth="1"/>
    <col min="7" max="8" width="12.7109375" style="1" hidden="1" customWidth="1"/>
    <col min="9" max="9" width="9.140625" style="1" customWidth="1"/>
    <col min="10" max="16384" width="9.140625" style="1"/>
  </cols>
  <sheetData>
    <row r="1" spans="1:20" ht="39" customHeight="1" thickBot="1">
      <c r="A1" s="346" t="str">
        <f>Summary!A1</f>
        <v>21-22 RSO ANNUAL BUDGET APPLICATION</v>
      </c>
      <c r="B1" s="347"/>
      <c r="C1" s="347"/>
      <c r="D1" s="347"/>
      <c r="E1" s="347"/>
      <c r="F1" s="347"/>
      <c r="G1" s="234"/>
      <c r="H1" s="27"/>
    </row>
    <row r="2" spans="1:20" ht="15" customHeight="1">
      <c r="A2" s="227" t="str">
        <f>Summary!A2</f>
        <v>Please Refer to red "Instructions" Tab for Instructions.</v>
      </c>
      <c r="B2" s="225"/>
      <c r="C2" s="225"/>
      <c r="D2" s="225"/>
      <c r="E2" s="225"/>
      <c r="F2" s="228"/>
      <c r="G2" s="146"/>
      <c r="H2" s="235"/>
    </row>
    <row r="3" spans="1:20" ht="15" customHeight="1">
      <c r="A3" s="223" t="s">
        <v>108</v>
      </c>
      <c r="B3" s="145"/>
      <c r="C3" s="145"/>
      <c r="D3" s="145"/>
      <c r="E3" s="145"/>
      <c r="F3" s="224"/>
      <c r="G3" s="4"/>
      <c r="H3" s="235"/>
    </row>
    <row r="4" spans="1:20" ht="15" customHeight="1">
      <c r="A4" s="229" t="s">
        <v>109</v>
      </c>
      <c r="B4" s="145"/>
      <c r="C4" s="145"/>
      <c r="D4" s="145"/>
      <c r="E4" s="145"/>
      <c r="F4" s="224"/>
      <c r="G4" s="4"/>
      <c r="H4" s="235"/>
    </row>
    <row r="5" spans="1:20" ht="15" customHeight="1">
      <c r="A5" s="223" t="s">
        <v>181</v>
      </c>
      <c r="B5" s="145"/>
      <c r="C5" s="145"/>
      <c r="D5" s="145"/>
      <c r="E5" s="145"/>
      <c r="F5" s="224"/>
      <c r="G5" s="4"/>
      <c r="H5" s="235"/>
    </row>
    <row r="6" spans="1:20" ht="15" customHeight="1">
      <c r="A6" s="3" t="s">
        <v>182</v>
      </c>
      <c r="B6" s="226"/>
      <c r="C6" s="226"/>
      <c r="D6" s="226"/>
      <c r="E6" s="226"/>
      <c r="F6" s="230"/>
      <c r="G6" s="147"/>
      <c r="H6" s="235"/>
    </row>
    <row r="7" spans="1:20" ht="19.5" thickBot="1">
      <c r="A7" s="233" t="s">
        <v>159</v>
      </c>
      <c r="B7" s="231"/>
      <c r="C7" s="231"/>
      <c r="D7" s="231"/>
      <c r="E7" s="231"/>
      <c r="F7" s="232"/>
      <c r="G7" s="236"/>
      <c r="H7" s="237"/>
      <c r="I7" s="198"/>
    </row>
    <row r="8" spans="1:20" ht="17.100000000000001" customHeight="1" thickBot="1">
      <c r="A8" s="374" t="s">
        <v>183</v>
      </c>
      <c r="B8" s="375"/>
      <c r="C8" s="375"/>
      <c r="D8" s="375"/>
      <c r="E8" s="376"/>
      <c r="F8" s="2"/>
      <c r="G8" s="2"/>
      <c r="H8" s="2"/>
      <c r="I8" s="2"/>
      <c r="J8" s="363" t="s">
        <v>116</v>
      </c>
      <c r="K8" s="364"/>
      <c r="L8" s="364"/>
      <c r="M8" s="364"/>
      <c r="N8" s="364"/>
      <c r="O8" s="364"/>
      <c r="P8" s="364"/>
      <c r="Q8" s="364"/>
      <c r="R8" s="364"/>
      <c r="S8" s="364"/>
      <c r="T8" s="365"/>
    </row>
    <row r="9" spans="1:20" ht="16.350000000000001" customHeight="1" thickTop="1">
      <c r="A9" s="136" t="s">
        <v>184</v>
      </c>
      <c r="B9" s="535"/>
      <c r="C9" s="536"/>
      <c r="D9" s="536"/>
      <c r="E9" s="537"/>
      <c r="F9" s="103" t="s">
        <v>157</v>
      </c>
      <c r="G9" s="103" t="s">
        <v>185</v>
      </c>
      <c r="H9" s="103"/>
      <c r="I9" s="2"/>
      <c r="J9" s="366"/>
      <c r="K9" s="367"/>
      <c r="L9" s="367"/>
      <c r="M9" s="367"/>
      <c r="N9" s="367"/>
      <c r="O9" s="367"/>
      <c r="P9" s="367"/>
      <c r="Q9" s="367"/>
      <c r="R9" s="367"/>
      <c r="S9" s="367"/>
      <c r="T9" s="368"/>
    </row>
    <row r="10" spans="1:20" ht="16.350000000000001" customHeight="1" thickBot="1">
      <c r="A10" s="257" t="s">
        <v>186</v>
      </c>
      <c r="B10" s="93"/>
      <c r="C10" s="511" t="s">
        <v>163</v>
      </c>
      <c r="D10" s="513"/>
      <c r="E10" s="20"/>
      <c r="F10" s="70">
        <f>$E$10*$B$10</f>
        <v>0</v>
      </c>
      <c r="G10" s="25">
        <f>DROPLIST!G4</f>
        <v>500</v>
      </c>
      <c r="H10" s="25"/>
      <c r="I10" s="12"/>
      <c r="J10" s="369"/>
      <c r="K10" s="370"/>
      <c r="L10" s="370"/>
      <c r="M10" s="370"/>
      <c r="N10" s="370"/>
      <c r="O10" s="370"/>
      <c r="P10" s="370"/>
      <c r="Q10" s="370"/>
      <c r="R10" s="370"/>
      <c r="S10" s="370"/>
      <c r="T10" s="371"/>
    </row>
    <row r="11" spans="1:20" ht="16.350000000000001" customHeight="1" thickBot="1">
      <c r="A11" s="18" t="s">
        <v>187</v>
      </c>
      <c r="B11" s="33"/>
      <c r="C11" s="511" t="s">
        <v>165</v>
      </c>
      <c r="D11" s="517"/>
      <c r="E11" s="72"/>
      <c r="F11" s="2"/>
      <c r="G11" s="2"/>
      <c r="H11" s="2"/>
      <c r="I11" s="2"/>
      <c r="J11" s="377" t="s">
        <v>188</v>
      </c>
      <c r="K11" s="378"/>
      <c r="L11" s="378"/>
      <c r="M11" s="378"/>
      <c r="N11" s="378"/>
      <c r="O11" s="378"/>
      <c r="P11" s="378"/>
      <c r="Q11" s="378"/>
      <c r="R11" s="378"/>
      <c r="S11" s="378"/>
      <c r="T11" s="379"/>
    </row>
    <row r="12" spans="1:20" ht="16.350000000000001" customHeight="1" thickTop="1">
      <c r="A12" s="514" t="s">
        <v>189</v>
      </c>
      <c r="B12" s="515"/>
      <c r="C12" s="515"/>
      <c r="D12" s="515"/>
      <c r="E12" s="516"/>
      <c r="F12" s="2"/>
      <c r="G12" s="2"/>
      <c r="H12" s="2"/>
      <c r="I12" s="2"/>
      <c r="J12" s="380"/>
      <c r="K12" s="381"/>
      <c r="L12" s="381"/>
      <c r="M12" s="381"/>
      <c r="N12" s="381"/>
      <c r="O12" s="381"/>
      <c r="P12" s="381"/>
      <c r="Q12" s="381"/>
      <c r="R12" s="381"/>
      <c r="S12" s="381"/>
      <c r="T12" s="382"/>
    </row>
    <row r="13" spans="1:20" ht="16.350000000000001" customHeight="1" thickBot="1">
      <c r="A13" s="529"/>
      <c r="B13" s="530"/>
      <c r="C13" s="530"/>
      <c r="D13" s="530"/>
      <c r="E13" s="531"/>
      <c r="F13" s="2"/>
      <c r="G13" s="2"/>
      <c r="H13" s="2"/>
      <c r="I13" s="2"/>
      <c r="J13" s="383"/>
      <c r="K13" s="384"/>
      <c r="L13" s="384"/>
      <c r="M13" s="384"/>
      <c r="N13" s="384"/>
      <c r="O13" s="384"/>
      <c r="P13" s="384"/>
      <c r="Q13" s="384"/>
      <c r="R13" s="384"/>
      <c r="S13" s="384"/>
      <c r="T13" s="385"/>
    </row>
    <row r="14" spans="1:20">
      <c r="A14" s="529"/>
      <c r="B14" s="530"/>
      <c r="C14" s="530"/>
      <c r="D14" s="530"/>
      <c r="E14" s="531"/>
      <c r="F14" s="2"/>
      <c r="G14" s="2"/>
      <c r="H14" s="2"/>
      <c r="I14" s="2"/>
    </row>
    <row r="15" spans="1:20" ht="15.75" thickBot="1">
      <c r="A15" s="532"/>
      <c r="B15" s="533"/>
      <c r="C15" s="533"/>
      <c r="D15" s="533"/>
      <c r="E15" s="534"/>
      <c r="F15" s="2"/>
      <c r="G15" s="2"/>
      <c r="H15" s="2"/>
      <c r="I15" s="2"/>
    </row>
    <row r="16" spans="1:20" ht="15.75" thickTop="1">
      <c r="A16" s="13"/>
      <c r="B16" s="14"/>
      <c r="C16" s="14"/>
      <c r="D16" s="14"/>
      <c r="E16" s="15"/>
      <c r="F16" s="2"/>
      <c r="I16" s="2"/>
    </row>
    <row r="17" spans="1:20" ht="47.25">
      <c r="A17" s="271" t="s">
        <v>167</v>
      </c>
      <c r="B17" s="271" t="s">
        <v>190</v>
      </c>
      <c r="C17" s="271" t="s">
        <v>191</v>
      </c>
      <c r="D17" s="524" t="s">
        <v>273</v>
      </c>
      <c r="E17" s="524"/>
      <c r="F17" s="2"/>
      <c r="G17" s="2"/>
      <c r="H17" s="2"/>
      <c r="I17" s="2"/>
    </row>
    <row r="18" spans="1:20">
      <c r="A18" s="138"/>
      <c r="B18" s="139">
        <v>0</v>
      </c>
      <c r="C18" s="140">
        <f>B10*B18</f>
        <v>0</v>
      </c>
      <c r="D18" s="546"/>
      <c r="E18" s="547"/>
      <c r="F18" s="1" t="b">
        <f t="shared" ref="F18:F26" si="0">IF(D18="Y",TRUE,FALSE)</f>
        <v>0</v>
      </c>
      <c r="G18" s="1">
        <f t="shared" ref="G18:G26" si="1">IF(F18,C18,0)</f>
        <v>0</v>
      </c>
      <c r="H18" s="2"/>
      <c r="I18" s="2"/>
    </row>
    <row r="19" spans="1:20">
      <c r="A19" s="138"/>
      <c r="B19" s="139">
        <v>0</v>
      </c>
      <c r="C19" s="112">
        <f>B10*B19</f>
        <v>0</v>
      </c>
      <c r="D19" s="477"/>
      <c r="E19" s="478"/>
      <c r="F19" s="1" t="b">
        <f t="shared" si="0"/>
        <v>0</v>
      </c>
      <c r="G19" s="1">
        <f t="shared" si="1"/>
        <v>0</v>
      </c>
      <c r="H19" s="2"/>
      <c r="I19" s="2"/>
    </row>
    <row r="20" spans="1:20">
      <c r="A20" s="138"/>
      <c r="B20" s="139">
        <v>0</v>
      </c>
      <c r="C20" s="112">
        <f>B10*B20</f>
        <v>0</v>
      </c>
      <c r="D20" s="477"/>
      <c r="E20" s="478"/>
      <c r="F20" s="1" t="b">
        <f t="shared" si="0"/>
        <v>0</v>
      </c>
      <c r="G20" s="1">
        <f t="shared" si="1"/>
        <v>0</v>
      </c>
      <c r="H20" s="2"/>
      <c r="I20" s="2"/>
    </row>
    <row r="21" spans="1:20">
      <c r="A21" s="138"/>
      <c r="B21" s="139">
        <v>0</v>
      </c>
      <c r="C21" s="112">
        <f>B10*B21</f>
        <v>0</v>
      </c>
      <c r="D21" s="477"/>
      <c r="E21" s="478"/>
      <c r="F21" s="1" t="b">
        <f t="shared" si="0"/>
        <v>0</v>
      </c>
      <c r="G21" s="1">
        <f t="shared" si="1"/>
        <v>0</v>
      </c>
      <c r="H21" s="2"/>
      <c r="I21" s="2"/>
    </row>
    <row r="22" spans="1:20" s="9" customFormat="1">
      <c r="A22" s="138"/>
      <c r="B22" s="139">
        <v>0</v>
      </c>
      <c r="C22" s="112">
        <f>B10*B22</f>
        <v>0</v>
      </c>
      <c r="D22" s="477"/>
      <c r="E22" s="478"/>
      <c r="F22" s="1" t="b">
        <f t="shared" si="0"/>
        <v>0</v>
      </c>
      <c r="G22" s="1">
        <f t="shared" si="1"/>
        <v>0</v>
      </c>
      <c r="H22" s="8"/>
      <c r="I22" s="8"/>
    </row>
    <row r="23" spans="1:20">
      <c r="A23" s="138"/>
      <c r="B23" s="139">
        <v>0</v>
      </c>
      <c r="C23" s="112">
        <f>B10*B23</f>
        <v>0</v>
      </c>
      <c r="D23" s="477"/>
      <c r="E23" s="478"/>
      <c r="F23" s="1" t="b">
        <f t="shared" si="0"/>
        <v>0</v>
      </c>
      <c r="G23" s="1">
        <f t="shared" si="1"/>
        <v>0</v>
      </c>
    </row>
    <row r="24" spans="1:20">
      <c r="A24" s="138"/>
      <c r="B24" s="139">
        <v>0</v>
      </c>
      <c r="C24" s="112">
        <f>B10*B24</f>
        <v>0</v>
      </c>
      <c r="D24" s="477"/>
      <c r="E24" s="478"/>
      <c r="F24" s="1" t="b">
        <f t="shared" si="0"/>
        <v>0</v>
      </c>
      <c r="G24" s="1">
        <f t="shared" si="1"/>
        <v>0</v>
      </c>
    </row>
    <row r="25" spans="1:20">
      <c r="A25" s="138"/>
      <c r="B25" s="139">
        <v>0</v>
      </c>
      <c r="C25" s="112">
        <f>B10*B25</f>
        <v>0</v>
      </c>
      <c r="D25" s="477"/>
      <c r="E25" s="478"/>
      <c r="F25" s="1" t="b">
        <f t="shared" si="0"/>
        <v>0</v>
      </c>
      <c r="G25" s="1">
        <f t="shared" si="1"/>
        <v>0</v>
      </c>
    </row>
    <row r="26" spans="1:20" ht="15.75" thickBot="1">
      <c r="A26" s="138"/>
      <c r="B26" s="139">
        <v>0</v>
      </c>
      <c r="C26" s="112">
        <f>B10*B26</f>
        <v>0</v>
      </c>
      <c r="D26" s="477"/>
      <c r="E26" s="478"/>
      <c r="F26" s="1" t="b">
        <f t="shared" si="0"/>
        <v>0</v>
      </c>
      <c r="G26" s="1">
        <f t="shared" si="1"/>
        <v>0</v>
      </c>
    </row>
    <row r="27" spans="1:20" ht="17.100000000000001" customHeight="1" thickBot="1">
      <c r="A27" s="273" t="s">
        <v>269</v>
      </c>
      <c r="B27" s="545" t="s">
        <v>168</v>
      </c>
      <c r="C27" s="545"/>
      <c r="D27" s="524" t="s">
        <v>273</v>
      </c>
      <c r="E27" s="524"/>
      <c r="J27" s="468" t="s">
        <v>276</v>
      </c>
      <c r="K27" s="469"/>
      <c r="L27" s="469"/>
      <c r="M27" s="469"/>
      <c r="N27" s="469"/>
      <c r="O27" s="469"/>
      <c r="P27" s="469"/>
      <c r="Q27" s="469"/>
      <c r="R27" s="469"/>
      <c r="S27" s="469"/>
      <c r="T27" s="470"/>
    </row>
    <row r="28" spans="1:20" ht="15.75" thickTop="1">
      <c r="A28" s="138"/>
      <c r="B28" s="108">
        <v>0</v>
      </c>
      <c r="C28" s="112">
        <f>B10*B28</f>
        <v>0</v>
      </c>
      <c r="D28" s="477"/>
      <c r="E28" s="478"/>
      <c r="F28" s="1" t="b">
        <f>IF(D28="Y",TRUE,FALSE)</f>
        <v>0</v>
      </c>
      <c r="G28" s="1">
        <f>IF(F28,C28,0)</f>
        <v>0</v>
      </c>
      <c r="J28" s="471"/>
      <c r="K28" s="472"/>
      <c r="L28" s="472"/>
      <c r="M28" s="472"/>
      <c r="N28" s="472"/>
      <c r="O28" s="472"/>
      <c r="P28" s="472"/>
      <c r="Q28" s="472"/>
      <c r="R28" s="472"/>
      <c r="S28" s="472"/>
      <c r="T28" s="473"/>
    </row>
    <row r="29" spans="1:20">
      <c r="A29" s="110"/>
      <c r="B29" s="108">
        <v>0</v>
      </c>
      <c r="C29" s="112">
        <f>B10*B29</f>
        <v>0</v>
      </c>
      <c r="D29" s="477"/>
      <c r="E29" s="478"/>
      <c r="F29" s="1" t="b">
        <f>IF(D29="Y",TRUE,FALSE)</f>
        <v>0</v>
      </c>
      <c r="G29" s="1">
        <f>IF(F29,C29,0)</f>
        <v>0</v>
      </c>
      <c r="J29" s="471"/>
      <c r="K29" s="472"/>
      <c r="L29" s="472"/>
      <c r="M29" s="472"/>
      <c r="N29" s="472"/>
      <c r="O29" s="472"/>
      <c r="P29" s="472"/>
      <c r="Q29" s="472"/>
      <c r="R29" s="472"/>
      <c r="S29" s="472"/>
      <c r="T29" s="473"/>
    </row>
    <row r="30" spans="1:20">
      <c r="A30" s="110"/>
      <c r="B30" s="108">
        <v>0</v>
      </c>
      <c r="C30" s="112">
        <f>B10*B30</f>
        <v>0</v>
      </c>
      <c r="D30" s="477"/>
      <c r="E30" s="478"/>
      <c r="F30" s="1" t="b">
        <f>IF(D30="Y",TRUE,FALSE)</f>
        <v>0</v>
      </c>
      <c r="G30" s="1">
        <f>IF(F30,C31,0)</f>
        <v>0</v>
      </c>
      <c r="J30" s="471"/>
      <c r="K30" s="472"/>
      <c r="L30" s="472"/>
      <c r="M30" s="472"/>
      <c r="N30" s="472"/>
      <c r="O30" s="472"/>
      <c r="P30" s="472"/>
      <c r="Q30" s="472"/>
      <c r="R30" s="472"/>
      <c r="S30" s="472"/>
      <c r="T30" s="473"/>
    </row>
    <row r="31" spans="1:20">
      <c r="A31" s="110"/>
      <c r="B31" s="108">
        <v>0</v>
      </c>
      <c r="C31" s="112">
        <f>B10*B31</f>
        <v>0</v>
      </c>
      <c r="D31" s="477"/>
      <c r="E31" s="478"/>
      <c r="F31" s="1" t="b">
        <f>IF(D31="Y",TRUE,FALSE)</f>
        <v>0</v>
      </c>
      <c r="G31" s="1">
        <f>IF(F31,C32,0)</f>
        <v>0</v>
      </c>
      <c r="J31" s="471"/>
      <c r="K31" s="472"/>
      <c r="L31" s="472"/>
      <c r="M31" s="472"/>
      <c r="N31" s="472"/>
      <c r="O31" s="472"/>
      <c r="P31" s="472"/>
      <c r="Q31" s="472"/>
      <c r="R31" s="472"/>
      <c r="S31" s="472"/>
      <c r="T31" s="473"/>
    </row>
    <row r="32" spans="1:20" ht="15.75" thickBot="1">
      <c r="A32" s="110"/>
      <c r="B32" s="108">
        <v>0</v>
      </c>
      <c r="C32" s="112">
        <f>B10*B32</f>
        <v>0</v>
      </c>
      <c r="D32" s="477"/>
      <c r="E32" s="478"/>
      <c r="F32" s="1" t="b">
        <f>IF(D32="Y",TRUE,FALSE)</f>
        <v>0</v>
      </c>
      <c r="G32" s="1">
        <f>IF(F32,C33,0)</f>
        <v>0</v>
      </c>
      <c r="J32" s="474"/>
      <c r="K32" s="475"/>
      <c r="L32" s="475"/>
      <c r="M32" s="475"/>
      <c r="N32" s="475"/>
      <c r="O32" s="475"/>
      <c r="P32" s="475"/>
      <c r="Q32" s="475"/>
      <c r="R32" s="475"/>
      <c r="S32" s="475"/>
      <c r="T32" s="476"/>
    </row>
    <row r="33" spans="1:9">
      <c r="A33" s="111" t="s">
        <v>157</v>
      </c>
      <c r="B33" s="141">
        <f>SUM(B18:B32)</f>
        <v>0</v>
      </c>
      <c r="C33" s="109">
        <f>SUM(C18:C32)</f>
        <v>0</v>
      </c>
      <c r="D33" s="495">
        <f>IF($E$11="NO","Ineligible",MIN($F$10*1,$G$10,SUM(G18:G32)))</f>
        <v>0</v>
      </c>
      <c r="E33" s="496"/>
    </row>
    <row r="34" spans="1:9">
      <c r="A34" s="10"/>
      <c r="B34" s="4"/>
      <c r="C34" s="4"/>
      <c r="D34" s="4"/>
      <c r="E34" s="6"/>
    </row>
    <row r="35" spans="1:9">
      <c r="A35" s="107" t="s">
        <v>169</v>
      </c>
      <c r="B35" s="71"/>
      <c r="C35" s="71"/>
      <c r="D35" s="71"/>
      <c r="E35" s="27"/>
    </row>
    <row r="36" spans="1:9">
      <c r="A36" s="487"/>
      <c r="B36" s="488"/>
      <c r="C36" s="488"/>
      <c r="D36" s="488"/>
      <c r="E36" s="489"/>
    </row>
    <row r="37" spans="1:9">
      <c r="A37" s="490"/>
      <c r="B37" s="491"/>
      <c r="C37" s="491"/>
      <c r="D37" s="491"/>
      <c r="E37" s="492"/>
    </row>
    <row r="40" spans="1:9">
      <c r="F40" s="2"/>
      <c r="G40" s="2"/>
      <c r="H40" s="2"/>
      <c r="I40" s="2"/>
    </row>
    <row r="41" spans="1:9">
      <c r="F41" s="2"/>
      <c r="G41" s="2"/>
      <c r="H41" s="2"/>
      <c r="I41" s="2"/>
    </row>
    <row r="42" spans="1:9">
      <c r="F42" s="2"/>
      <c r="G42" s="2"/>
      <c r="H42" s="2"/>
      <c r="I42" s="2"/>
    </row>
    <row r="43" spans="1:9">
      <c r="F43" s="2"/>
      <c r="G43" s="2"/>
      <c r="H43" s="2"/>
      <c r="I43" s="2"/>
    </row>
  </sheetData>
  <sheetProtection algorithmName="SHA-512" hashValue="F2EOciSqqq0um8GkPBaqHWUn6I2qdJ9i2lTd52MEQLiPdI9TgqSiSMq9KTBqBGp63fDzwrqYpOV6JldpgxfbEA==" saltValue="s3dki0s8YWWZQ0DPaVk8Ag==" spinCount="100000" sheet="1" selectLockedCells="1"/>
  <mergeCells count="29">
    <mergeCell ref="J11:T13"/>
    <mergeCell ref="B9:E9"/>
    <mergeCell ref="C10:D10"/>
    <mergeCell ref="A8:E8"/>
    <mergeCell ref="J8:T10"/>
    <mergeCell ref="C11:D11"/>
    <mergeCell ref="A12:E12"/>
    <mergeCell ref="A13:E15"/>
    <mergeCell ref="D26:E26"/>
    <mergeCell ref="D27:E27"/>
    <mergeCell ref="D28:E28"/>
    <mergeCell ref="D29:E29"/>
    <mergeCell ref="D17:E17"/>
    <mergeCell ref="D18:E18"/>
    <mergeCell ref="D19:E19"/>
    <mergeCell ref="D20:E20"/>
    <mergeCell ref="D21:E21"/>
    <mergeCell ref="A1:F1"/>
    <mergeCell ref="D22:E22"/>
    <mergeCell ref="D23:E23"/>
    <mergeCell ref="D24:E24"/>
    <mergeCell ref="D25:E25"/>
    <mergeCell ref="J27:T32"/>
    <mergeCell ref="B27:C27"/>
    <mergeCell ref="A36:E37"/>
    <mergeCell ref="D32:E32"/>
    <mergeCell ref="D33:E33"/>
    <mergeCell ref="D30:E30"/>
    <mergeCell ref="D31:E31"/>
  </mergeCells>
  <conditionalFormatting sqref="B9:E9 B10:B11 E10 A13:E15">
    <cfRule type="containsBlanks" dxfId="28" priority="5">
      <formula>LEN(TRIM(A9))=0</formula>
    </cfRule>
  </conditionalFormatting>
  <conditionalFormatting sqref="A28:A32 A18:A26">
    <cfRule type="expression" dxfId="27" priority="4" stopIfTrue="1">
      <formula>$A$18:$A$26=""</formula>
    </cfRule>
  </conditionalFormatting>
  <conditionalFormatting sqref="B28:B32 B18:B26">
    <cfRule type="expression" dxfId="26" priority="2">
      <formula>$B$33&lt;=0</formula>
    </cfRule>
  </conditionalFormatting>
  <dataValidations xWindow="759" yWindow="780" count="7">
    <dataValidation type="decimal" allowBlank="1" showInputMessage="1" showErrorMessage="1" sqref="C28:C32 C18:C26" xr:uid="{00000000-0002-0000-0D00-000000000000}">
      <formula1>0</formula1>
      <formula2>100000</formula2>
    </dataValidation>
    <dataValidation type="whole" allowBlank="1" showInputMessage="1" showErrorMessage="1" errorTitle="Invalid Number" error="Please enter a whole number between 1 and 52." promptTitle="Estimated # of Events" prompt="Please input the # of occasions for this event that you'll have." sqref="B10" xr:uid="{00000000-0002-0000-0D00-000001000000}">
      <formula1>0</formula1>
      <formula2>52</formula2>
    </dataValidation>
    <dataValidation type="whole" allowBlank="1" showErrorMessage="1" errorTitle="Invalid Entry" error="Please enter a whole number in this cell." promptTitle="Attendance Documentation" prompt="If you are requesting for more than 100 attendees, go to the &quot;Documentation&quot; tab and follow the instructions there." sqref="E12:E15" xr:uid="{00000000-0002-0000-0D00-000002000000}">
      <formula1>0</formula1>
      <formula2>40000</formula2>
    </dataValidation>
    <dataValidation type="whole" allowBlank="1" showInputMessage="1" showErrorMessage="1" errorTitle="Invalid Entry" error="Please enter a whole number in this cell." promptTitle="Attendance Documentation" prompt="If you are requesting for more than 40 attendees, go to the &quot;Documentation&quot; tab and follow the instructions there." sqref="E10" xr:uid="{00000000-0002-0000-0D00-000003000000}">
      <formula1>0</formula1>
      <formula2>40000</formula2>
    </dataValidation>
    <dataValidation allowBlank="1" showInputMessage="1" showErrorMessage="1" promptTitle="Estimated Location" prompt="Ensure your location is on campus! or eligible off-campus location." sqref="B11" xr:uid="{00000000-0002-0000-0D00-000004000000}"/>
    <dataValidation type="list" allowBlank="1" showInputMessage="1" showErrorMessage="1" sqref="A18:A26" xr:uid="{11048E65-D3AF-9143-90A0-B8AA9D64ECDD}">
      <formula1>"Food &amp; Drinks, Event-Specific Promo Items, Giveaways, Speaker or Performer, Game Boards, Props &amp; Decorations"</formula1>
    </dataValidation>
    <dataValidation type="textLength" operator="greaterThan" allowBlank="1" showInputMessage="1" showErrorMessage="1" sqref="A28" xr:uid="{0CA968DC-A57C-7A4C-BF5D-DAEC1E9D2BC7}">
      <formula1>1</formula1>
    </dataValidation>
  </dataValidations>
  <hyperlinks>
    <hyperlink ref="A7" location="Summary!A28" display="SUMMARY" xr:uid="{00000000-0004-0000-0D00-000000000000}"/>
  </hyperlinks>
  <printOptions horizontalCentered="1"/>
  <pageMargins left="0.4" right="0.4" top="0.75" bottom="0.75" header="0.3" footer="0.3"/>
  <pageSetup scale="93" orientation="portrait" r:id="rId1"/>
  <ignoredErrors>
    <ignoredError sqref="C18:C26 C28:C32" unlockedFormula="1"/>
  </ignoredErrors>
  <drawing r:id="rId2"/>
  <extLst>
    <ext xmlns:x14="http://schemas.microsoft.com/office/spreadsheetml/2009/9/main" uri="{CCE6A557-97BC-4b89-ADB6-D9C93CAAB3DF}">
      <x14:dataValidations xmlns:xm="http://schemas.microsoft.com/office/excel/2006/main" xWindow="759" yWindow="780" count="2">
        <x14:dataValidation type="list" allowBlank="1" showInputMessage="1" showErrorMessage="1" xr:uid="{00000000-0002-0000-0D00-000006000000}">
          <x14:formula1>
            <xm:f>DROPLIST!$A$2:$A$3</xm:f>
          </x14:formula1>
          <xm:sqref>E11</xm:sqref>
        </x14:dataValidation>
        <x14:dataValidation type="list" allowBlank="1" showInputMessage="1" showErrorMessage="1" errorTitle="Invalid Entry" error="Please input Y (for approval) or N (for dissapproval)" promptTitle="Committee Use Only" prompt="Please input Y (for eligible) or N (for ineligible)" xr:uid="{54E70962-06FA-9049-B0E1-16E30A7311EB}">
          <x14:formula1>
            <xm:f>DROPLIST!$B$2:$B$3</xm:f>
          </x14:formula1>
          <xm:sqref>D18:E26 D28:E32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FF00"/>
  </sheetPr>
  <dimension ref="A1:Y87"/>
  <sheetViews>
    <sheetView showGridLines="0" zoomScaleNormal="100" workbookViewId="0">
      <pane xSplit="25" topLeftCell="Z1" activePane="topRight" state="frozen"/>
      <selection pane="topRight" activeCell="A26" sqref="A26:E27"/>
    </sheetView>
  </sheetViews>
  <sheetFormatPr defaultColWidth="8.42578125" defaultRowHeight="15"/>
  <cols>
    <col min="1" max="1" width="25.7109375" style="1" customWidth="1"/>
    <col min="2" max="5" width="16.7109375" style="1" customWidth="1"/>
    <col min="6" max="13" width="13.7109375" style="1" hidden="1" customWidth="1"/>
    <col min="14" max="34" width="9.140625" style="1" customWidth="1"/>
    <col min="35" max="16384" width="8.42578125" style="1"/>
  </cols>
  <sheetData>
    <row r="1" spans="1:25" ht="39" customHeight="1" thickBot="1">
      <c r="A1" s="346" t="str">
        <f>Summary!A1</f>
        <v>21-22 RSO ANNUAL BUDGET APPLICATION</v>
      </c>
      <c r="B1" s="347"/>
      <c r="C1" s="347"/>
      <c r="D1" s="347"/>
      <c r="E1" s="347"/>
      <c r="F1" s="274"/>
      <c r="G1" s="142"/>
    </row>
    <row r="2" spans="1:25" ht="15" customHeight="1">
      <c r="A2" s="227" t="str">
        <f>Summary!A2</f>
        <v>Please Refer to red "Instructions" Tab for Instructions.</v>
      </c>
      <c r="B2" s="225"/>
      <c r="C2" s="225"/>
      <c r="D2" s="225"/>
      <c r="E2" s="225"/>
      <c r="F2" s="203"/>
      <c r="G2" s="146"/>
      <c r="H2" s="2"/>
    </row>
    <row r="3" spans="1:25" ht="15" customHeight="1">
      <c r="A3" s="223" t="s">
        <v>108</v>
      </c>
      <c r="B3" s="145"/>
      <c r="C3" s="145"/>
      <c r="D3" s="204"/>
      <c r="E3" s="204"/>
      <c r="F3" s="205"/>
      <c r="H3" s="2"/>
    </row>
    <row r="4" spans="1:25" ht="15" customHeight="1">
      <c r="A4" s="229" t="s">
        <v>109</v>
      </c>
      <c r="B4" s="145"/>
      <c r="C4" s="145"/>
      <c r="D4" s="204"/>
      <c r="E4" s="204"/>
      <c r="F4" s="205"/>
      <c r="H4" s="2"/>
    </row>
    <row r="5" spans="1:25" ht="15" customHeight="1">
      <c r="A5" s="3" t="s">
        <v>192</v>
      </c>
      <c r="B5" s="145"/>
      <c r="C5" s="145"/>
      <c r="D5" s="204"/>
      <c r="E5" s="204"/>
      <c r="F5" s="205"/>
      <c r="H5" s="2"/>
    </row>
    <row r="6" spans="1:25" ht="15" customHeight="1">
      <c r="A6" s="3" t="s">
        <v>302</v>
      </c>
      <c r="B6" s="226"/>
      <c r="C6" s="226"/>
      <c r="D6" s="206"/>
      <c r="E6" s="206"/>
      <c r="F6" s="207"/>
      <c r="G6" s="147"/>
      <c r="H6" s="2"/>
    </row>
    <row r="7" spans="1:25" ht="16.350000000000001" customHeight="1" thickBot="1">
      <c r="A7" s="222" t="s">
        <v>159</v>
      </c>
      <c r="B7" s="199"/>
      <c r="C7" s="199"/>
      <c r="D7" s="199"/>
      <c r="E7" s="199"/>
      <c r="F7" s="200"/>
      <c r="G7" s="5"/>
      <c r="H7" s="5"/>
      <c r="I7" s="198"/>
    </row>
    <row r="8" spans="1:25" ht="19.5" customHeight="1" thickBot="1">
      <c r="A8" s="522" t="s">
        <v>193</v>
      </c>
      <c r="B8" s="523"/>
      <c r="C8" s="270" t="s">
        <v>194</v>
      </c>
      <c r="D8" s="29" t="s">
        <v>195</v>
      </c>
      <c r="E8" s="52" t="s">
        <v>196</v>
      </c>
      <c r="F8" s="134" t="s">
        <v>197</v>
      </c>
      <c r="G8" s="134" t="s">
        <v>198</v>
      </c>
      <c r="H8" s="134" t="s">
        <v>199</v>
      </c>
      <c r="I8" s="135" t="s">
        <v>200</v>
      </c>
      <c r="J8" s="135" t="s">
        <v>194</v>
      </c>
      <c r="K8" s="135" t="s">
        <v>201</v>
      </c>
      <c r="L8" s="135" t="s">
        <v>202</v>
      </c>
      <c r="M8" s="134" t="s">
        <v>203</v>
      </c>
      <c r="O8" s="363" t="s">
        <v>116</v>
      </c>
      <c r="P8" s="364"/>
      <c r="Q8" s="364"/>
      <c r="R8" s="364"/>
      <c r="S8" s="364"/>
      <c r="T8" s="364"/>
      <c r="U8" s="364"/>
      <c r="V8" s="364"/>
      <c r="W8" s="364"/>
      <c r="X8" s="364"/>
      <c r="Y8" s="365"/>
    </row>
    <row r="9" spans="1:25" ht="18.600000000000001" customHeight="1" thickTop="1">
      <c r="A9" s="568">
        <f>$B$18</f>
        <v>0</v>
      </c>
      <c r="B9" s="569"/>
      <c r="C9" s="118">
        <f>$B$24</f>
        <v>0</v>
      </c>
      <c r="D9" s="119">
        <f>G9</f>
        <v>0</v>
      </c>
      <c r="E9" s="120">
        <f>I9</f>
        <v>0</v>
      </c>
      <c r="F9" s="88">
        <f t="shared" ref="F9:F14" si="0">H9-E9</f>
        <v>0</v>
      </c>
      <c r="G9" s="88">
        <f>E$23</f>
        <v>0</v>
      </c>
      <c r="H9" s="88">
        <f>E$24</f>
        <v>0</v>
      </c>
      <c r="I9" s="88">
        <f>MIN(H9,L9)</f>
        <v>0</v>
      </c>
      <c r="J9" s="89">
        <f>B24</f>
        <v>0</v>
      </c>
      <c r="K9" s="88">
        <f>F$23</f>
        <v>0</v>
      </c>
      <c r="L9" s="113">
        <f>K9</f>
        <v>0</v>
      </c>
      <c r="M9" s="92" t="s">
        <v>150</v>
      </c>
      <c r="O9" s="366"/>
      <c r="P9" s="367"/>
      <c r="Q9" s="367"/>
      <c r="R9" s="367"/>
      <c r="S9" s="367"/>
      <c r="T9" s="367"/>
      <c r="U9" s="367"/>
      <c r="V9" s="367"/>
      <c r="W9" s="367"/>
      <c r="X9" s="367"/>
      <c r="Y9" s="368"/>
    </row>
    <row r="10" spans="1:25" ht="19.5" thickBot="1">
      <c r="A10" s="570">
        <f>$B$30</f>
        <v>0</v>
      </c>
      <c r="B10" s="571"/>
      <c r="C10" s="121">
        <f>$B$36</f>
        <v>0</v>
      </c>
      <c r="D10" s="122">
        <f t="shared" ref="D10:D14" si="1">G10</f>
        <v>0</v>
      </c>
      <c r="E10" s="122">
        <f>I10</f>
        <v>0</v>
      </c>
      <c r="F10" s="88">
        <f t="shared" si="0"/>
        <v>0</v>
      </c>
      <c r="G10" s="88">
        <f>E$35</f>
        <v>0</v>
      </c>
      <c r="H10" s="88">
        <f>E$36</f>
        <v>0</v>
      </c>
      <c r="I10" s="88">
        <f t="shared" ref="I10" si="2">MIN(H10,L10)</f>
        <v>0</v>
      </c>
      <c r="J10" s="89">
        <f>B36</f>
        <v>0</v>
      </c>
      <c r="K10" s="88">
        <f>F$35</f>
        <v>0</v>
      </c>
      <c r="L10" s="113">
        <f>K10-M10</f>
        <v>0</v>
      </c>
      <c r="M10" s="113">
        <f>SUMIF(J$9:J9,J10,I$9:I9)</f>
        <v>0</v>
      </c>
      <c r="N10" s="117"/>
      <c r="O10" s="369"/>
      <c r="P10" s="370"/>
      <c r="Q10" s="370"/>
      <c r="R10" s="370"/>
      <c r="S10" s="370"/>
      <c r="T10" s="370"/>
      <c r="U10" s="370"/>
      <c r="V10" s="370"/>
      <c r="W10" s="370"/>
      <c r="X10" s="370"/>
      <c r="Y10" s="371"/>
    </row>
    <row r="11" spans="1:25" ht="19.350000000000001" customHeight="1">
      <c r="A11" s="570">
        <f>$B$42</f>
        <v>0</v>
      </c>
      <c r="B11" s="571"/>
      <c r="C11" s="121">
        <f>$B$48</f>
        <v>0</v>
      </c>
      <c r="D11" s="122">
        <f t="shared" si="1"/>
        <v>0</v>
      </c>
      <c r="E11" s="122">
        <f t="shared" ref="E11:E14" si="3">I11</f>
        <v>0</v>
      </c>
      <c r="F11" s="88">
        <f t="shared" si="0"/>
        <v>0</v>
      </c>
      <c r="G11" s="88">
        <f>E$47</f>
        <v>0</v>
      </c>
      <c r="H11" s="88">
        <f>E$48</f>
        <v>0</v>
      </c>
      <c r="I11" s="88">
        <f>MIN(H11,L11)</f>
        <v>0</v>
      </c>
      <c r="J11" s="89">
        <f>B48</f>
        <v>0</v>
      </c>
      <c r="K11" s="88">
        <f>F$47</f>
        <v>0</v>
      </c>
      <c r="L11" s="113">
        <f t="shared" ref="L11" si="4">K11-M11</f>
        <v>0</v>
      </c>
      <c r="M11" s="113">
        <f>SUMIF(J$9:J10,J11,I$9:I10)</f>
        <v>0</v>
      </c>
      <c r="N11" s="117"/>
      <c r="O11" s="377" t="s">
        <v>120</v>
      </c>
      <c r="P11" s="378"/>
      <c r="Q11" s="378"/>
      <c r="R11" s="378"/>
      <c r="S11" s="378"/>
      <c r="T11" s="378"/>
      <c r="U11" s="378"/>
      <c r="V11" s="378"/>
      <c r="W11" s="378"/>
      <c r="X11" s="378"/>
      <c r="Y11" s="379"/>
    </row>
    <row r="12" spans="1:25" ht="18.75">
      <c r="A12" s="570">
        <f>$B$54</f>
        <v>0</v>
      </c>
      <c r="B12" s="571"/>
      <c r="C12" s="123">
        <f>$B$60</f>
        <v>0</v>
      </c>
      <c r="D12" s="122">
        <f t="shared" si="1"/>
        <v>0</v>
      </c>
      <c r="E12" s="122">
        <f t="shared" si="3"/>
        <v>0</v>
      </c>
      <c r="F12" s="88">
        <f t="shared" si="0"/>
        <v>0</v>
      </c>
      <c r="G12" s="88">
        <f>E$59</f>
        <v>0</v>
      </c>
      <c r="H12" s="88">
        <f>E$60</f>
        <v>0</v>
      </c>
      <c r="I12" s="88">
        <f>MIN(H12,L12)</f>
        <v>0</v>
      </c>
      <c r="J12" s="89">
        <f>B60</f>
        <v>0</v>
      </c>
      <c r="K12" s="88">
        <f>F$59</f>
        <v>0</v>
      </c>
      <c r="L12" s="113">
        <f>K12-M12</f>
        <v>0</v>
      </c>
      <c r="M12" s="113">
        <f>SUMIF(J$9:J11,J12,I$9:I11)</f>
        <v>0</v>
      </c>
      <c r="N12" s="117"/>
      <c r="O12" s="380"/>
      <c r="P12" s="381"/>
      <c r="Q12" s="381"/>
      <c r="R12" s="381"/>
      <c r="S12" s="381"/>
      <c r="T12" s="381"/>
      <c r="U12" s="381"/>
      <c r="V12" s="381"/>
      <c r="W12" s="381"/>
      <c r="X12" s="381"/>
      <c r="Y12" s="382"/>
    </row>
    <row r="13" spans="1:25" ht="19.5" thickBot="1">
      <c r="A13" s="570">
        <f>$B$66</f>
        <v>0</v>
      </c>
      <c r="B13" s="571"/>
      <c r="C13" s="121">
        <f>$B$72</f>
        <v>0</v>
      </c>
      <c r="D13" s="122">
        <f t="shared" si="1"/>
        <v>0</v>
      </c>
      <c r="E13" s="122">
        <f t="shared" si="3"/>
        <v>0</v>
      </c>
      <c r="F13" s="88">
        <f t="shared" si="0"/>
        <v>0</v>
      </c>
      <c r="G13" s="88">
        <f>E$71</f>
        <v>0</v>
      </c>
      <c r="H13" s="88">
        <f>E$72</f>
        <v>0</v>
      </c>
      <c r="I13" s="88">
        <f>MIN(H13,L13)</f>
        <v>0</v>
      </c>
      <c r="J13" s="89">
        <f>B72</f>
        <v>0</v>
      </c>
      <c r="K13" s="88">
        <f>F$71</f>
        <v>0</v>
      </c>
      <c r="L13" s="113">
        <f>K13-M13</f>
        <v>0</v>
      </c>
      <c r="M13" s="113">
        <f>SUMIF(J$9:J12,J13,I$9:I12)</f>
        <v>0</v>
      </c>
      <c r="N13" s="117"/>
      <c r="O13" s="383"/>
      <c r="P13" s="384"/>
      <c r="Q13" s="384"/>
      <c r="R13" s="384"/>
      <c r="S13" s="384"/>
      <c r="T13" s="384"/>
      <c r="U13" s="384"/>
      <c r="V13" s="384"/>
      <c r="W13" s="384"/>
      <c r="X13" s="384"/>
      <c r="Y13" s="385"/>
    </row>
    <row r="14" spans="1:25" ht="18.75">
      <c r="A14" s="570">
        <f>$B$78</f>
        <v>0</v>
      </c>
      <c r="B14" s="571"/>
      <c r="C14" s="125">
        <f>$B$84</f>
        <v>0</v>
      </c>
      <c r="D14" s="122">
        <f t="shared" si="1"/>
        <v>0</v>
      </c>
      <c r="E14" s="122">
        <f t="shared" si="3"/>
        <v>0</v>
      </c>
      <c r="F14" s="88">
        <f t="shared" si="0"/>
        <v>0</v>
      </c>
      <c r="G14" s="126">
        <f>$E$83</f>
        <v>0</v>
      </c>
      <c r="H14" s="88">
        <f>E84</f>
        <v>0</v>
      </c>
      <c r="I14" s="88">
        <f>MIN(H14,L14)</f>
        <v>0</v>
      </c>
      <c r="J14" s="89">
        <f>B84</f>
        <v>0</v>
      </c>
      <c r="K14" s="126">
        <f>$F$84</f>
        <v>0</v>
      </c>
      <c r="L14" s="113">
        <f>K14-M14</f>
        <v>0</v>
      </c>
      <c r="M14" s="113">
        <f>SUMIF(J$9:J13,J14,I$9:I13)</f>
        <v>0</v>
      </c>
      <c r="N14" s="117"/>
      <c r="O14" s="363" t="s">
        <v>204</v>
      </c>
      <c r="P14" s="364"/>
      <c r="Q14" s="364"/>
      <c r="R14" s="364"/>
      <c r="S14" s="364"/>
      <c r="T14" s="364"/>
      <c r="U14" s="364"/>
      <c r="V14" s="364"/>
      <c r="W14" s="364"/>
      <c r="X14" s="364"/>
      <c r="Y14" s="365"/>
    </row>
    <row r="15" spans="1:25">
      <c r="A15" s="578" t="s">
        <v>205</v>
      </c>
      <c r="B15" s="579"/>
      <c r="C15" s="580"/>
      <c r="D15" s="148">
        <f t="shared" ref="D15:I15" si="5">SUM(D9:D14)</f>
        <v>0</v>
      </c>
      <c r="E15" s="149">
        <f t="shared" si="5"/>
        <v>0</v>
      </c>
      <c r="F15" s="91">
        <f t="shared" si="5"/>
        <v>0</v>
      </c>
      <c r="G15" s="91">
        <f t="shared" si="5"/>
        <v>0</v>
      </c>
      <c r="H15" s="91">
        <f t="shared" si="5"/>
        <v>0</v>
      </c>
      <c r="I15" s="91">
        <f t="shared" si="5"/>
        <v>0</v>
      </c>
      <c r="J15" s="90"/>
      <c r="K15" s="91">
        <f>SUM(K9:K14)</f>
        <v>0</v>
      </c>
      <c r="L15" s="91"/>
      <c r="M15" s="91">
        <f>SUM(M10:M14)</f>
        <v>0</v>
      </c>
      <c r="O15" s="366"/>
      <c r="P15" s="367"/>
      <c r="Q15" s="367"/>
      <c r="R15" s="367"/>
      <c r="S15" s="367"/>
      <c r="T15" s="367"/>
      <c r="U15" s="367"/>
      <c r="V15" s="367"/>
      <c r="W15" s="367"/>
      <c r="X15" s="367"/>
      <c r="Y15" s="368"/>
    </row>
    <row r="16" spans="1:25" ht="15.75" thickBot="1">
      <c r="A16" s="575" t="str">
        <f>IF(F15&gt;0,"*The dollar amount in this column may vary from the amount below if the allocation has reached the category cap.","")</f>
        <v/>
      </c>
      <c r="B16" s="576"/>
      <c r="C16" s="576"/>
      <c r="D16" s="576"/>
      <c r="E16" s="577"/>
      <c r="N16" s="5"/>
      <c r="O16" s="369"/>
      <c r="P16" s="370"/>
      <c r="Q16" s="370"/>
      <c r="R16" s="370"/>
      <c r="S16" s="370"/>
      <c r="T16" s="370"/>
      <c r="U16" s="370"/>
      <c r="V16" s="370"/>
      <c r="W16" s="370"/>
      <c r="X16" s="370"/>
      <c r="Y16" s="371"/>
    </row>
    <row r="17" spans="1:14" ht="16.5" thickBot="1">
      <c r="A17" s="538" t="s">
        <v>206</v>
      </c>
      <c r="B17" s="539"/>
      <c r="C17" s="539"/>
      <c r="D17" s="539"/>
      <c r="E17" s="540"/>
      <c r="N17" s="2"/>
    </row>
    <row r="18" spans="1:14" ht="15.75" thickTop="1">
      <c r="A18" s="68" t="s">
        <v>207</v>
      </c>
      <c r="B18" s="572"/>
      <c r="C18" s="573"/>
      <c r="D18" s="573"/>
      <c r="E18" s="574"/>
      <c r="N18" s="2"/>
    </row>
    <row r="19" spans="1:14">
      <c r="A19" s="556" t="s">
        <v>208</v>
      </c>
      <c r="B19" s="557"/>
      <c r="C19" s="557"/>
      <c r="D19" s="557"/>
      <c r="E19" s="558"/>
      <c r="N19" s="2"/>
    </row>
    <row r="20" spans="1:14">
      <c r="A20" s="559"/>
      <c r="B20" s="560"/>
      <c r="C20" s="560"/>
      <c r="D20" s="560"/>
      <c r="E20" s="561"/>
      <c r="N20" s="2"/>
    </row>
    <row r="21" spans="1:14">
      <c r="A21" s="562"/>
      <c r="B21" s="563"/>
      <c r="C21" s="563"/>
      <c r="D21" s="563"/>
      <c r="E21" s="564"/>
      <c r="N21" s="2"/>
    </row>
    <row r="22" spans="1:14">
      <c r="A22" s="257"/>
      <c r="B22" s="21" t="s">
        <v>209</v>
      </c>
      <c r="C22" s="21" t="s">
        <v>210</v>
      </c>
      <c r="D22" s="22" t="s">
        <v>211</v>
      </c>
      <c r="E22" s="21" t="s">
        <v>157</v>
      </c>
      <c r="F22" s="34" t="s">
        <v>201</v>
      </c>
      <c r="G22" s="62" t="s">
        <v>212</v>
      </c>
      <c r="H22" s="87"/>
      <c r="I22" s="87"/>
      <c r="J22" s="87"/>
      <c r="K22" s="87"/>
      <c r="L22" s="87"/>
      <c r="M22" s="87"/>
    </row>
    <row r="23" spans="1:14">
      <c r="A23" s="107" t="s">
        <v>213</v>
      </c>
      <c r="B23" s="65" t="s">
        <v>150</v>
      </c>
      <c r="C23" s="132"/>
      <c r="D23" s="137"/>
      <c r="E23" s="48">
        <f>IF(OR(C23=0,D23=0),0,PRODUCT(C23:D23))</f>
        <v>0</v>
      </c>
      <c r="F23" s="63">
        <f>_xlfn.IFNA(VLOOKUP($B24,Table1[#All],2,FALSE),0)</f>
        <v>0</v>
      </c>
      <c r="G23" s="63">
        <f>IF($B24="Cap. Assets",MIN(0.75*$E23,2000),_xlfn.IFNA(VLOOKUP($B24,Table1[#All],3,FALSE),0))</f>
        <v>0</v>
      </c>
      <c r="H23" s="64"/>
      <c r="I23" s="64"/>
      <c r="J23" s="64"/>
      <c r="K23" s="64"/>
      <c r="L23" s="64"/>
      <c r="M23" s="64"/>
      <c r="N23" s="2"/>
    </row>
    <row r="24" spans="1:14" ht="15.75" thickBot="1">
      <c r="A24" s="50" t="s">
        <v>214</v>
      </c>
      <c r="B24" s="96"/>
      <c r="C24" s="133">
        <v>0</v>
      </c>
      <c r="D24" s="95">
        <f>MIN($G23,$D23)</f>
        <v>0</v>
      </c>
      <c r="E24" s="49">
        <f>MIN($F24,$C24*$D24)</f>
        <v>0</v>
      </c>
      <c r="F24" s="69">
        <f>MIN($E23,$F23)</f>
        <v>0</v>
      </c>
    </row>
    <row r="25" spans="1:14" ht="15.75" thickTop="1">
      <c r="A25" s="256" t="s">
        <v>169</v>
      </c>
      <c r="B25" s="565" t="str">
        <f>IF($E24&gt;0,IF($E24=$F23,"Approved up to the cap for this type of item.","Approved based on the request and based on ASRC's Standards for this fiscal year."),"")</f>
        <v/>
      </c>
      <c r="C25" s="566"/>
      <c r="D25" s="566"/>
      <c r="E25" s="567"/>
      <c r="G25" s="64"/>
      <c r="H25" s="64"/>
      <c r="I25" s="64"/>
      <c r="J25" s="64"/>
      <c r="K25" s="64"/>
      <c r="L25" s="64"/>
      <c r="M25" s="64"/>
      <c r="N25" s="2"/>
    </row>
    <row r="26" spans="1:14">
      <c r="A26" s="548"/>
      <c r="B26" s="549"/>
      <c r="C26" s="549"/>
      <c r="D26" s="549"/>
      <c r="E26" s="550"/>
      <c r="N26" s="2"/>
    </row>
    <row r="27" spans="1:14">
      <c r="A27" s="551"/>
      <c r="B27" s="552"/>
      <c r="C27" s="552"/>
      <c r="D27" s="552"/>
      <c r="E27" s="553"/>
      <c r="N27" s="2"/>
    </row>
    <row r="28" spans="1:14">
      <c r="A28" s="581"/>
      <c r="B28" s="582"/>
      <c r="C28" s="582"/>
      <c r="D28" s="582"/>
      <c r="E28" s="583"/>
    </row>
    <row r="29" spans="1:14" ht="16.5" thickBot="1">
      <c r="A29" s="538" t="s">
        <v>215</v>
      </c>
      <c r="B29" s="539"/>
      <c r="C29" s="539"/>
      <c r="D29" s="539"/>
      <c r="E29" s="540"/>
    </row>
    <row r="30" spans="1:14" ht="15.75" thickTop="1">
      <c r="A30" s="68" t="s">
        <v>207</v>
      </c>
      <c r="B30" s="554"/>
      <c r="C30" s="554"/>
      <c r="D30" s="554"/>
      <c r="E30" s="555"/>
    </row>
    <row r="31" spans="1:14">
      <c r="A31" s="556" t="s">
        <v>208</v>
      </c>
      <c r="B31" s="557"/>
      <c r="C31" s="557"/>
      <c r="D31" s="557"/>
      <c r="E31" s="558"/>
    </row>
    <row r="32" spans="1:14">
      <c r="A32" s="559"/>
      <c r="B32" s="560"/>
      <c r="C32" s="560"/>
      <c r="D32" s="560"/>
      <c r="E32" s="561"/>
    </row>
    <row r="33" spans="1:13">
      <c r="A33" s="562"/>
      <c r="B33" s="563"/>
      <c r="C33" s="563"/>
      <c r="D33" s="563"/>
      <c r="E33" s="564"/>
    </row>
    <row r="34" spans="1:13">
      <c r="A34" s="257"/>
      <c r="B34" s="21" t="s">
        <v>209</v>
      </c>
      <c r="C34" s="21" t="s">
        <v>210</v>
      </c>
      <c r="D34" s="22" t="s">
        <v>211</v>
      </c>
      <c r="E34" s="21" t="s">
        <v>157</v>
      </c>
      <c r="F34" s="34" t="s">
        <v>201</v>
      </c>
      <c r="G34" s="62" t="s">
        <v>212</v>
      </c>
      <c r="H34" s="87"/>
      <c r="I34" s="87"/>
      <c r="J34" s="87"/>
      <c r="K34" s="87"/>
      <c r="L34" s="87"/>
      <c r="M34" s="87"/>
    </row>
    <row r="35" spans="1:13">
      <c r="A35" s="107" t="s">
        <v>213</v>
      </c>
      <c r="B35" s="65" t="s">
        <v>150</v>
      </c>
      <c r="C35" s="132"/>
      <c r="D35" s="137">
        <v>0</v>
      </c>
      <c r="E35" s="48">
        <f>IF(OR(C35=0,D35=0),0,PRODUCT(C35:D35))</f>
        <v>0</v>
      </c>
      <c r="F35" s="113">
        <f>_xlfn.IFNA(VLOOKUP($B36,Table1[#All],2,FALSE),0)</f>
        <v>0</v>
      </c>
      <c r="G35" s="63">
        <f>IF($B36="Cap. Assets",MIN(0.75*$E35,2000),_xlfn.IFNA(VLOOKUP($B36,Table1[#All],3,FALSE),0))</f>
        <v>0</v>
      </c>
      <c r="H35" s="64"/>
      <c r="I35" s="64"/>
      <c r="J35" s="64"/>
      <c r="K35" s="64"/>
      <c r="L35" s="64"/>
      <c r="M35" s="64"/>
    </row>
    <row r="36" spans="1:13" ht="15.75" thickBot="1">
      <c r="A36" s="50" t="s">
        <v>214</v>
      </c>
      <c r="B36" s="96"/>
      <c r="C36" s="133">
        <f>MIN($C35,IFERROR($F36/$D36,0))</f>
        <v>0</v>
      </c>
      <c r="D36" s="95">
        <f>MIN($G35,$D35)</f>
        <v>0</v>
      </c>
      <c r="E36" s="49">
        <f>MIN($F36,$C36*$D36)</f>
        <v>0</v>
      </c>
      <c r="F36" s="69">
        <f>MIN($E35,$F35)</f>
        <v>0</v>
      </c>
    </row>
    <row r="37" spans="1:13" ht="15.75" thickTop="1">
      <c r="A37" s="256" t="s">
        <v>169</v>
      </c>
      <c r="B37" s="565" t="str">
        <f>IF($E36&gt;0,IF($E36=$F35,"Approved up to the cap for this type of item.","Approved based on the request and based on ASRC's Standards for this fiscal year."),"")</f>
        <v/>
      </c>
      <c r="C37" s="566"/>
      <c r="D37" s="566"/>
      <c r="E37" s="567"/>
      <c r="G37" s="64"/>
      <c r="H37" s="64"/>
      <c r="I37" s="64"/>
      <c r="J37" s="64"/>
      <c r="K37" s="64"/>
      <c r="L37" s="64"/>
      <c r="M37" s="64"/>
    </row>
    <row r="38" spans="1:13">
      <c r="A38" s="548"/>
      <c r="B38" s="549"/>
      <c r="C38" s="549"/>
      <c r="D38" s="549"/>
      <c r="E38" s="550"/>
    </row>
    <row r="39" spans="1:13">
      <c r="A39" s="551"/>
      <c r="B39" s="552"/>
      <c r="C39" s="552"/>
      <c r="D39" s="552"/>
      <c r="E39" s="553"/>
    </row>
    <row r="40" spans="1:13">
      <c r="A40" s="556"/>
      <c r="B40" s="557"/>
      <c r="C40" s="557"/>
      <c r="D40" s="557"/>
      <c r="E40" s="558"/>
    </row>
    <row r="41" spans="1:13" ht="16.5" thickBot="1">
      <c r="A41" s="538" t="s">
        <v>216</v>
      </c>
      <c r="B41" s="539"/>
      <c r="C41" s="539"/>
      <c r="D41" s="539"/>
      <c r="E41" s="540"/>
    </row>
    <row r="42" spans="1:13" ht="15.75" thickTop="1">
      <c r="A42" s="68" t="s">
        <v>207</v>
      </c>
      <c r="B42" s="554"/>
      <c r="C42" s="554"/>
      <c r="D42" s="554"/>
      <c r="E42" s="555"/>
    </row>
    <row r="43" spans="1:13">
      <c r="A43" s="556" t="s">
        <v>208</v>
      </c>
      <c r="B43" s="557"/>
      <c r="C43" s="557"/>
      <c r="D43" s="557"/>
      <c r="E43" s="558"/>
    </row>
    <row r="44" spans="1:13">
      <c r="A44" s="559"/>
      <c r="B44" s="560"/>
      <c r="C44" s="560"/>
      <c r="D44" s="560"/>
      <c r="E44" s="561"/>
    </row>
    <row r="45" spans="1:13">
      <c r="A45" s="562"/>
      <c r="B45" s="563"/>
      <c r="C45" s="563"/>
      <c r="D45" s="563"/>
      <c r="E45" s="564"/>
    </row>
    <row r="46" spans="1:13">
      <c r="A46" s="257"/>
      <c r="B46" s="21" t="s">
        <v>209</v>
      </c>
      <c r="C46" s="21" t="s">
        <v>210</v>
      </c>
      <c r="D46" s="22" t="s">
        <v>211</v>
      </c>
      <c r="E46" s="21" t="s">
        <v>157</v>
      </c>
      <c r="F46" s="34" t="s">
        <v>201</v>
      </c>
      <c r="G46" s="62" t="s">
        <v>212</v>
      </c>
      <c r="H46" s="87"/>
      <c r="I46" s="87"/>
      <c r="J46" s="87"/>
      <c r="K46" s="87"/>
      <c r="L46" s="87"/>
      <c r="M46" s="87"/>
    </row>
    <row r="47" spans="1:13">
      <c r="A47" s="107" t="s">
        <v>213</v>
      </c>
      <c r="B47" s="65" t="s">
        <v>150</v>
      </c>
      <c r="C47" s="132">
        <v>0</v>
      </c>
      <c r="D47" s="137">
        <v>0</v>
      </c>
      <c r="E47" s="48">
        <f>IF(OR(C47=0,D47=0),0,PRODUCT(C47:D47))</f>
        <v>0</v>
      </c>
      <c r="F47" s="113">
        <f>_xlfn.IFNA(VLOOKUP($B48,Table1[#All],2,FALSE),0)</f>
        <v>0</v>
      </c>
      <c r="G47" s="63">
        <f>IF($B48="Cap. Assets",MIN(0.75*$E47,2000),_xlfn.IFNA(VLOOKUP($B48,Table1[#All],3,FALSE),0))</f>
        <v>0</v>
      </c>
      <c r="H47" s="64"/>
      <c r="I47" s="64"/>
      <c r="J47" s="64"/>
      <c r="K47" s="64"/>
      <c r="L47" s="64"/>
      <c r="M47" s="64"/>
    </row>
    <row r="48" spans="1:13" ht="15.75" thickBot="1">
      <c r="A48" s="50" t="s">
        <v>214</v>
      </c>
      <c r="B48" s="96"/>
      <c r="C48" s="133">
        <f>MIN($C47,IFERROR($F48/$D48,0))</f>
        <v>0</v>
      </c>
      <c r="D48" s="95">
        <f>MIN($G47,$D47)</f>
        <v>0</v>
      </c>
      <c r="E48" s="49">
        <f>MIN($F48,$C48*$D48)</f>
        <v>0</v>
      </c>
      <c r="F48" s="69">
        <f>MIN($E47,$F47)</f>
        <v>0</v>
      </c>
    </row>
    <row r="49" spans="1:13" ht="15.75" thickTop="1">
      <c r="A49" s="256" t="s">
        <v>169</v>
      </c>
      <c r="B49" s="565" t="str">
        <f>IF($E48&gt;0,IF($E48=$F47,"Approved up to the cap for this type of item.","Approved based on the request and based on ASRC's Standards for this fiscal year."),"")</f>
        <v/>
      </c>
      <c r="C49" s="566"/>
      <c r="D49" s="566"/>
      <c r="E49" s="567"/>
      <c r="G49" s="64"/>
      <c r="H49" s="64"/>
      <c r="I49" s="64"/>
      <c r="J49" s="64"/>
      <c r="K49" s="64"/>
      <c r="L49" s="64"/>
      <c r="M49" s="64"/>
    </row>
    <row r="50" spans="1:13">
      <c r="A50" s="548"/>
      <c r="B50" s="549"/>
      <c r="C50" s="549"/>
      <c r="D50" s="549"/>
      <c r="E50" s="550"/>
    </row>
    <row r="51" spans="1:13">
      <c r="A51" s="551"/>
      <c r="B51" s="552"/>
      <c r="C51" s="552"/>
      <c r="D51" s="552"/>
      <c r="E51" s="553"/>
    </row>
    <row r="52" spans="1:13" ht="3.75" customHeight="1">
      <c r="A52" s="556"/>
      <c r="B52" s="557"/>
      <c r="C52" s="557"/>
      <c r="D52" s="557"/>
      <c r="E52" s="558"/>
    </row>
    <row r="53" spans="1:13" ht="16.5" thickBot="1">
      <c r="A53" s="538" t="s">
        <v>217</v>
      </c>
      <c r="B53" s="539"/>
      <c r="C53" s="539"/>
      <c r="D53" s="539"/>
      <c r="E53" s="540"/>
    </row>
    <row r="54" spans="1:13" ht="15.75" thickTop="1">
      <c r="A54" s="68" t="s">
        <v>207</v>
      </c>
      <c r="B54" s="554"/>
      <c r="C54" s="554"/>
      <c r="D54" s="554"/>
      <c r="E54" s="555"/>
    </row>
    <row r="55" spans="1:13">
      <c r="A55" s="556" t="s">
        <v>208</v>
      </c>
      <c r="B55" s="557"/>
      <c r="C55" s="557"/>
      <c r="D55" s="557"/>
      <c r="E55" s="558"/>
    </row>
    <row r="56" spans="1:13">
      <c r="A56" s="559"/>
      <c r="B56" s="560"/>
      <c r="C56" s="560"/>
      <c r="D56" s="560"/>
      <c r="E56" s="561"/>
    </row>
    <row r="57" spans="1:13">
      <c r="A57" s="562"/>
      <c r="B57" s="563"/>
      <c r="C57" s="563"/>
      <c r="D57" s="563"/>
      <c r="E57" s="564"/>
    </row>
    <row r="58" spans="1:13">
      <c r="A58" s="257"/>
      <c r="B58" s="21" t="s">
        <v>209</v>
      </c>
      <c r="C58" s="21" t="s">
        <v>210</v>
      </c>
      <c r="D58" s="22" t="s">
        <v>211</v>
      </c>
      <c r="E58" s="21" t="s">
        <v>157</v>
      </c>
      <c r="F58" s="34" t="s">
        <v>201</v>
      </c>
      <c r="G58" s="62" t="s">
        <v>212</v>
      </c>
      <c r="H58" s="87"/>
      <c r="I58" s="87"/>
      <c r="J58" s="87"/>
      <c r="K58" s="87"/>
      <c r="L58" s="87"/>
      <c r="M58" s="87"/>
    </row>
    <row r="59" spans="1:13">
      <c r="A59" s="107" t="s">
        <v>213</v>
      </c>
      <c r="B59" s="65" t="s">
        <v>150</v>
      </c>
      <c r="C59" s="132"/>
      <c r="D59" s="137">
        <v>0</v>
      </c>
      <c r="E59" s="48">
        <f>IF(OR(C59=0,D59=0),0,PRODUCT(C59:D59))</f>
        <v>0</v>
      </c>
      <c r="F59" s="113">
        <f>_xlfn.IFNA(VLOOKUP($B60,Table1[#All],2,FALSE),0)</f>
        <v>0</v>
      </c>
      <c r="G59" s="63">
        <f>IF($B60="Cap. Assets",MIN(0.75*$E59,2000),_xlfn.IFNA(VLOOKUP($B60,Table1[#All],3,FALSE),0))</f>
        <v>0</v>
      </c>
      <c r="H59" s="64"/>
      <c r="I59" s="64"/>
      <c r="J59" s="64"/>
      <c r="K59" s="64"/>
      <c r="L59" s="64"/>
      <c r="M59" s="64"/>
    </row>
    <row r="60" spans="1:13" ht="15.75" thickBot="1">
      <c r="A60" s="50" t="s">
        <v>214</v>
      </c>
      <c r="B60" s="96"/>
      <c r="C60" s="133">
        <f>MIN($C59,IFERROR($F60/$D60,0))</f>
        <v>0</v>
      </c>
      <c r="D60" s="95">
        <f>MIN($G59,$D59)</f>
        <v>0</v>
      </c>
      <c r="E60" s="49">
        <f>MIN($F60,$C60*$D60)</f>
        <v>0</v>
      </c>
      <c r="F60" s="69">
        <f>MIN($E59,$F59)</f>
        <v>0</v>
      </c>
    </row>
    <row r="61" spans="1:13" ht="15.75" thickTop="1">
      <c r="A61" s="256" t="s">
        <v>169</v>
      </c>
      <c r="B61" s="565" t="str">
        <f>IF($E60&gt;0,IF($E60=$F59,"Approved up to the cap for this type of item.","Approved based on the request and based on ASRC's Standards for this fiscal year."),"")</f>
        <v/>
      </c>
      <c r="C61" s="566"/>
      <c r="D61" s="566"/>
      <c r="E61" s="567"/>
      <c r="G61" s="64"/>
      <c r="H61" s="64"/>
      <c r="I61" s="64"/>
      <c r="J61" s="64"/>
      <c r="K61" s="64"/>
      <c r="L61" s="64"/>
      <c r="M61" s="64"/>
    </row>
    <row r="62" spans="1:13">
      <c r="A62" s="548"/>
      <c r="B62" s="549"/>
      <c r="C62" s="549"/>
      <c r="D62" s="549"/>
      <c r="E62" s="550"/>
    </row>
    <row r="63" spans="1:13">
      <c r="A63" s="551"/>
      <c r="B63" s="552"/>
      <c r="C63" s="552"/>
      <c r="D63" s="552"/>
      <c r="E63" s="553"/>
    </row>
    <row r="64" spans="1:13" ht="3.75" customHeight="1">
      <c r="A64" s="581"/>
      <c r="B64" s="582"/>
      <c r="C64" s="582"/>
      <c r="D64" s="582"/>
      <c r="E64" s="583"/>
    </row>
    <row r="65" spans="1:13" ht="16.5" thickBot="1">
      <c r="A65" s="538" t="s">
        <v>218</v>
      </c>
      <c r="B65" s="539"/>
      <c r="C65" s="539"/>
      <c r="D65" s="539"/>
      <c r="E65" s="540"/>
    </row>
    <row r="66" spans="1:13" ht="15.75" thickTop="1">
      <c r="A66" s="68" t="s">
        <v>207</v>
      </c>
      <c r="B66" s="554"/>
      <c r="C66" s="554"/>
      <c r="D66" s="554"/>
      <c r="E66" s="555"/>
    </row>
    <row r="67" spans="1:13">
      <c r="A67" s="556" t="s">
        <v>208</v>
      </c>
      <c r="B67" s="557"/>
      <c r="C67" s="557"/>
      <c r="D67" s="557"/>
      <c r="E67" s="558"/>
    </row>
    <row r="68" spans="1:13">
      <c r="A68" s="559"/>
      <c r="B68" s="560"/>
      <c r="C68" s="560"/>
      <c r="D68" s="560"/>
      <c r="E68" s="561"/>
    </row>
    <row r="69" spans="1:13">
      <c r="A69" s="562"/>
      <c r="B69" s="563"/>
      <c r="C69" s="563"/>
      <c r="D69" s="563"/>
      <c r="E69" s="564"/>
    </row>
    <row r="70" spans="1:13">
      <c r="A70" s="257"/>
      <c r="B70" s="21" t="s">
        <v>209</v>
      </c>
      <c r="C70" s="21" t="s">
        <v>210</v>
      </c>
      <c r="D70" s="22" t="s">
        <v>211</v>
      </c>
      <c r="E70" s="21" t="s">
        <v>157</v>
      </c>
      <c r="F70" s="34" t="s">
        <v>201</v>
      </c>
      <c r="G70" s="62" t="s">
        <v>212</v>
      </c>
      <c r="H70" s="87"/>
      <c r="I70" s="87"/>
      <c r="J70" s="87"/>
      <c r="K70" s="87"/>
      <c r="L70" s="87"/>
      <c r="M70" s="87"/>
    </row>
    <row r="71" spans="1:13">
      <c r="A71" s="107" t="s">
        <v>213</v>
      </c>
      <c r="B71" s="65" t="s">
        <v>150</v>
      </c>
      <c r="C71" s="132"/>
      <c r="D71" s="137">
        <v>0</v>
      </c>
      <c r="E71" s="48">
        <f>IF(OR(C71=0,D71=0),0,PRODUCT(C71:D71))</f>
        <v>0</v>
      </c>
      <c r="F71" s="113">
        <f>_xlfn.IFNA(VLOOKUP($B72,Table1[#All],2,FALSE),0)</f>
        <v>0</v>
      </c>
      <c r="G71" s="63">
        <f>IF($B72="Cap. Assets",MIN(0.75*$E71,2000),_xlfn.IFNA(VLOOKUP($B72,Table1[#All],3,FALSE),0))</f>
        <v>0</v>
      </c>
      <c r="H71" s="64"/>
      <c r="I71" s="64"/>
      <c r="J71" s="64"/>
      <c r="K71" s="64"/>
      <c r="L71" s="64"/>
      <c r="M71" s="64"/>
    </row>
    <row r="72" spans="1:13" ht="15.75" thickBot="1">
      <c r="A72" s="50" t="s">
        <v>214</v>
      </c>
      <c r="B72" s="96"/>
      <c r="C72" s="133">
        <f>MIN($C71,IFERROR($F72/$D72,0))</f>
        <v>0</v>
      </c>
      <c r="D72" s="95">
        <f>MIN($G71,$D71)</f>
        <v>0</v>
      </c>
      <c r="E72" s="49">
        <f>MIN($F72,$C72*$D72)</f>
        <v>0</v>
      </c>
      <c r="F72" s="69">
        <f>MIN($E71,$F71)</f>
        <v>0</v>
      </c>
    </row>
    <row r="73" spans="1:13" ht="15.75" thickTop="1">
      <c r="A73" s="256" t="s">
        <v>169</v>
      </c>
      <c r="B73" s="565" t="str">
        <f>IF($E72&gt;0,IF($E72=$F71,"Approved up to the cap for this type of item.","Approved based on the request and based on ASRC's Standards for this fiscal year."),"")</f>
        <v/>
      </c>
      <c r="C73" s="566"/>
      <c r="D73" s="566"/>
      <c r="E73" s="567"/>
      <c r="G73" s="64"/>
      <c r="H73" s="64"/>
      <c r="I73" s="64"/>
      <c r="J73" s="64"/>
      <c r="K73" s="64"/>
      <c r="L73" s="64"/>
      <c r="M73" s="64"/>
    </row>
    <row r="74" spans="1:13">
      <c r="A74" s="548"/>
      <c r="B74" s="549"/>
      <c r="C74" s="549"/>
      <c r="D74" s="549"/>
      <c r="E74" s="550"/>
    </row>
    <row r="75" spans="1:13">
      <c r="A75" s="551"/>
      <c r="B75" s="552"/>
      <c r="C75" s="552"/>
      <c r="D75" s="552"/>
      <c r="E75" s="553"/>
    </row>
    <row r="76" spans="1:13" ht="3.75" customHeight="1"/>
    <row r="77" spans="1:13" ht="16.5" thickBot="1">
      <c r="A77" s="538" t="s">
        <v>219</v>
      </c>
      <c r="B77" s="539"/>
      <c r="C77" s="539"/>
      <c r="D77" s="539"/>
      <c r="E77" s="540"/>
    </row>
    <row r="78" spans="1:13" ht="15.75" thickTop="1">
      <c r="A78" s="68" t="s">
        <v>207</v>
      </c>
      <c r="B78" s="554"/>
      <c r="C78" s="554"/>
      <c r="D78" s="554"/>
      <c r="E78" s="555"/>
    </row>
    <row r="79" spans="1:13">
      <c r="A79" s="556" t="s">
        <v>208</v>
      </c>
      <c r="B79" s="557"/>
      <c r="C79" s="557"/>
      <c r="D79" s="557"/>
      <c r="E79" s="558"/>
    </row>
    <row r="80" spans="1:13">
      <c r="A80" s="559"/>
      <c r="B80" s="560"/>
      <c r="C80" s="560"/>
      <c r="D80" s="560"/>
      <c r="E80" s="561"/>
    </row>
    <row r="81" spans="1:7">
      <c r="A81" s="562"/>
      <c r="B81" s="563"/>
      <c r="C81" s="563"/>
      <c r="D81" s="563"/>
      <c r="E81" s="564"/>
    </row>
    <row r="82" spans="1:7">
      <c r="A82" s="257"/>
      <c r="B82" s="21" t="s">
        <v>209</v>
      </c>
      <c r="C82" s="21" t="s">
        <v>210</v>
      </c>
      <c r="D82" s="22" t="s">
        <v>211</v>
      </c>
      <c r="E82" s="21" t="s">
        <v>157</v>
      </c>
      <c r="F82" s="34" t="s">
        <v>201</v>
      </c>
      <c r="G82" s="62" t="s">
        <v>212</v>
      </c>
    </row>
    <row r="83" spans="1:7">
      <c r="A83" s="107" t="s">
        <v>213</v>
      </c>
      <c r="B83" s="65" t="s">
        <v>150</v>
      </c>
      <c r="C83" s="132"/>
      <c r="D83" s="137"/>
      <c r="E83" s="48">
        <f>IF(OR(C83=0,D83=0),0,PRODUCT(C83:D83))</f>
        <v>0</v>
      </c>
      <c r="F83" s="113">
        <f>_xlfn.IFNA(VLOOKUP($B84,Table1[#All],2,FALSE),0)</f>
        <v>0</v>
      </c>
      <c r="G83" s="63">
        <f>IF($B84="Cap. Assets",MIN(0.75*$E83,2000),_xlfn.IFNA(VLOOKUP($B84,Table1[#All],3,FALSE),0))</f>
        <v>0</v>
      </c>
    </row>
    <row r="84" spans="1:7" ht="15.75" thickBot="1">
      <c r="A84" s="50" t="s">
        <v>214</v>
      </c>
      <c r="B84" s="124"/>
      <c r="C84" s="133">
        <f>MIN($C83,IFERROR($F84/$D84,0))</f>
        <v>0</v>
      </c>
      <c r="D84" s="95">
        <f>MIN($G83,$D83)</f>
        <v>0</v>
      </c>
      <c r="E84" s="49">
        <f>MIN($F84,$C84*$D84)</f>
        <v>0</v>
      </c>
      <c r="F84" s="69">
        <f>MIN($E83,$F83)</f>
        <v>0</v>
      </c>
    </row>
    <row r="85" spans="1:7" ht="15.75" thickTop="1">
      <c r="A85" s="256" t="s">
        <v>169</v>
      </c>
      <c r="B85" s="565" t="str">
        <f>IF($E84&gt;0,IF($E84=$F83,"Approved up to the cap for this type of item.","Approved based on the request and based on ASRC's Standards for this fiscal year."),"")</f>
        <v/>
      </c>
      <c r="C85" s="566"/>
      <c r="D85" s="566"/>
      <c r="E85" s="567"/>
      <c r="G85" s="64"/>
    </row>
    <row r="86" spans="1:7">
      <c r="A86" s="548"/>
      <c r="B86" s="549"/>
      <c r="C86" s="549"/>
      <c r="D86" s="549"/>
      <c r="E86" s="550"/>
    </row>
    <row r="87" spans="1:7">
      <c r="A87" s="551"/>
      <c r="B87" s="552"/>
      <c r="C87" s="552"/>
      <c r="D87" s="552"/>
      <c r="E87" s="553"/>
    </row>
  </sheetData>
  <sheetProtection algorithmName="SHA-512" hashValue="1YAUktU2NQ/cSrF978Vl0idLCnAVqF/EbjK9PzgNLpGPhHJOd6mJF164wT3rJF/O0aIW+DAvl2Vpae7Rv9PR4w==" saltValue="dGTHVqqo6guEQyDfiCQYDQ==" spinCount="100000" sheet="1" selectLockedCells="1"/>
  <mergeCells count="53">
    <mergeCell ref="A1:E1"/>
    <mergeCell ref="O14:Y16"/>
    <mergeCell ref="O8:Y10"/>
    <mergeCell ref="O11:Y13"/>
    <mergeCell ref="A74:E75"/>
    <mergeCell ref="A26:E27"/>
    <mergeCell ref="A65:E65"/>
    <mergeCell ref="B66:E66"/>
    <mergeCell ref="A67:E67"/>
    <mergeCell ref="A68:E69"/>
    <mergeCell ref="A50:E51"/>
    <mergeCell ref="A64:E64"/>
    <mergeCell ref="A52:E52"/>
    <mergeCell ref="A40:E40"/>
    <mergeCell ref="A28:E28"/>
    <mergeCell ref="A29:E29"/>
    <mergeCell ref="B73:E73"/>
    <mergeCell ref="B61:E61"/>
    <mergeCell ref="B49:E49"/>
    <mergeCell ref="A56:E57"/>
    <mergeCell ref="A11:B11"/>
    <mergeCell ref="A12:B12"/>
    <mergeCell ref="A13:B13"/>
    <mergeCell ref="B18:E18"/>
    <mergeCell ref="B30:E30"/>
    <mergeCell ref="A16:E16"/>
    <mergeCell ref="A20:E21"/>
    <mergeCell ref="A19:E19"/>
    <mergeCell ref="A17:E17"/>
    <mergeCell ref="A15:C15"/>
    <mergeCell ref="A14:B14"/>
    <mergeCell ref="A8:B8"/>
    <mergeCell ref="A9:B9"/>
    <mergeCell ref="A10:B10"/>
    <mergeCell ref="A62:E63"/>
    <mergeCell ref="B25:E25"/>
    <mergeCell ref="A43:E43"/>
    <mergeCell ref="A53:E53"/>
    <mergeCell ref="B54:E54"/>
    <mergeCell ref="A55:E55"/>
    <mergeCell ref="B37:E37"/>
    <mergeCell ref="A44:E45"/>
    <mergeCell ref="A31:E31"/>
    <mergeCell ref="A32:E33"/>
    <mergeCell ref="A38:E39"/>
    <mergeCell ref="A41:E41"/>
    <mergeCell ref="B42:E42"/>
    <mergeCell ref="A86:E87"/>
    <mergeCell ref="A77:E77"/>
    <mergeCell ref="B78:E78"/>
    <mergeCell ref="A79:E79"/>
    <mergeCell ref="A80:E81"/>
    <mergeCell ref="B85:E85"/>
  </mergeCells>
  <conditionalFormatting sqref="E9:E14">
    <cfRule type="expression" dxfId="25" priority="24">
      <formula>$F9&gt;0</formula>
    </cfRule>
  </conditionalFormatting>
  <conditionalFormatting sqref="B18:E18 A20:E21">
    <cfRule type="containsBlanks" dxfId="24" priority="23">
      <formula>LEN(TRIM(A18))=0</formula>
    </cfRule>
  </conditionalFormatting>
  <conditionalFormatting sqref="B42:E42 A44:E45">
    <cfRule type="containsBlanks" dxfId="23" priority="16">
      <formula>LEN(TRIM(A42))=0</formula>
    </cfRule>
  </conditionalFormatting>
  <conditionalFormatting sqref="C23">
    <cfRule type="expression" dxfId="22" priority="19">
      <formula>C23&lt;=0</formula>
    </cfRule>
  </conditionalFormatting>
  <conditionalFormatting sqref="D23">
    <cfRule type="expression" dxfId="21" priority="18">
      <formula>D23&lt;=0</formula>
    </cfRule>
  </conditionalFormatting>
  <conditionalFormatting sqref="B30:E30 A32:E33">
    <cfRule type="containsBlanks" dxfId="20" priority="17">
      <formula>LEN(TRIM(A30))=0</formula>
    </cfRule>
  </conditionalFormatting>
  <conditionalFormatting sqref="B54:E54 A56:E57">
    <cfRule type="containsBlanks" dxfId="19" priority="15">
      <formula>LEN(TRIM(A54))=0</formula>
    </cfRule>
  </conditionalFormatting>
  <conditionalFormatting sqref="B66:E66 A68:E69">
    <cfRule type="containsBlanks" dxfId="18" priority="14">
      <formula>LEN(TRIM(A66))=0</formula>
    </cfRule>
  </conditionalFormatting>
  <conditionalFormatting sqref="B78:E78 A80:E81">
    <cfRule type="containsBlanks" dxfId="17" priority="13">
      <formula>LEN(TRIM(A78))=0</formula>
    </cfRule>
  </conditionalFormatting>
  <conditionalFormatting sqref="C35">
    <cfRule type="expression" dxfId="16" priority="12">
      <formula>C35&lt;=0</formula>
    </cfRule>
  </conditionalFormatting>
  <conditionalFormatting sqref="D35">
    <cfRule type="expression" dxfId="15" priority="11">
      <formula>D35&lt;=0</formula>
    </cfRule>
  </conditionalFormatting>
  <conditionalFormatting sqref="C47">
    <cfRule type="expression" dxfId="14" priority="10">
      <formula>C47&lt;=0</formula>
    </cfRule>
  </conditionalFormatting>
  <conditionalFormatting sqref="D47">
    <cfRule type="expression" dxfId="13" priority="9">
      <formula>D47&lt;=0</formula>
    </cfRule>
  </conditionalFormatting>
  <conditionalFormatting sqref="C83">
    <cfRule type="expression" dxfId="12" priority="2">
      <formula>C83&lt;=0</formula>
    </cfRule>
  </conditionalFormatting>
  <conditionalFormatting sqref="D83">
    <cfRule type="expression" dxfId="11" priority="1">
      <formula>D83&lt;=0</formula>
    </cfRule>
  </conditionalFormatting>
  <conditionalFormatting sqref="C59">
    <cfRule type="expression" dxfId="10" priority="6">
      <formula>C59&lt;=0</formula>
    </cfRule>
  </conditionalFormatting>
  <conditionalFormatting sqref="D59">
    <cfRule type="expression" dxfId="9" priority="5">
      <formula>D59&lt;=0</formula>
    </cfRule>
  </conditionalFormatting>
  <conditionalFormatting sqref="C71">
    <cfRule type="expression" dxfId="8" priority="4">
      <formula>C71&lt;=0</formula>
    </cfRule>
  </conditionalFormatting>
  <conditionalFormatting sqref="D71">
    <cfRule type="expression" dxfId="7" priority="3">
      <formula>D71&lt;=0</formula>
    </cfRule>
  </conditionalFormatting>
  <dataValidations xWindow="243" yWindow="585" count="4">
    <dataValidation type="whole" allowBlank="1" showErrorMessage="1" errorTitle="Invalid Entry" error="Please enter a whole number." sqref="C59 C35 C47 C83 C71 C23" xr:uid="{00000000-0002-0000-0E00-000000000000}">
      <formula1>0</formula1>
      <formula2>500000</formula2>
    </dataValidation>
    <dataValidation allowBlank="1" showInputMessage="1" showErrorMessage="1" promptTitle="ASRC ONLY" prompt="This column is for ASRC Review" sqref="B34:B35 B22:B23 B46:B47 B82:B83 B70:B71 B58:B59" xr:uid="{00000000-0002-0000-0E00-000001000000}"/>
    <dataValidation allowBlank="1" showErrorMessage="1" errorTitle="Invalid Entry" error="Please enter a whole number." sqref="D23" xr:uid="{704CB828-D6EB-4268-B077-0AEC5BB051C5}"/>
    <dataValidation type="list" allowBlank="1" showInputMessage="1" showErrorMessage="1" sqref="B18:E18 B30:E30 B42:E42 B54:E54 B66:E66 B78:E78" xr:uid="{166FED88-AD16-9842-9E2F-14446C4009E1}">
      <formula1>"National Dues, Cultural Attire, Promo Items, Publications, Instructors(coming more than one occurence), Capital Assets, Tabling"</formula1>
    </dataValidation>
  </dataValidations>
  <hyperlinks>
    <hyperlink ref="A7" location="Summary!A28" display="SUMMARY" xr:uid="{00000000-0004-0000-0E00-000000000000}"/>
  </hyperlinks>
  <printOptions horizontalCentered="1"/>
  <pageMargins left="0.4" right="0.4" top="0.75" bottom="0.75" header="0.3" footer="0.3"/>
  <pageSetup orientation="portrait" r:id="rId1"/>
  <rowBreaks count="1" manualBreakCount="1">
    <brk id="40" max="4" man="1"/>
  </rowBreaks>
  <drawing r:id="rId2"/>
  <extLst>
    <ext xmlns:x14="http://schemas.microsoft.com/office/spreadsheetml/2009/9/main" uri="{CCE6A557-97BC-4b89-ADB6-D9C93CAAB3DF}">
      <x14:dataValidations xmlns:xm="http://schemas.microsoft.com/office/excel/2006/main" xWindow="243" yWindow="585" count="1">
        <x14:dataValidation type="list" allowBlank="1" showInputMessage="1" showErrorMessage="1" promptTitle="CAFC ONLY" prompt="This column is for CAFC Review" xr:uid="{00000000-0002-0000-0E00-000002000000}">
          <x14:formula1>
            <xm:f>DROPLIST!$C$2:$C$9</xm:f>
          </x14:formula1>
          <xm:sqref>B84 B24 B36 B48 B60 B72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A7D00"/>
  </sheetPr>
  <dimension ref="A1:AD38"/>
  <sheetViews>
    <sheetView showGridLines="0" tabSelected="1" zoomScaleNormal="100" workbookViewId="0">
      <pane xSplit="12" topLeftCell="M1" activePane="topRight" state="frozen"/>
      <selection activeCell="C13" sqref="C13:D14"/>
      <selection pane="topRight" activeCell="X24" sqref="X24"/>
    </sheetView>
  </sheetViews>
  <sheetFormatPr defaultColWidth="8.42578125" defaultRowHeight="15"/>
  <cols>
    <col min="1" max="1" width="16.140625" style="1" customWidth="1"/>
    <col min="2" max="2" width="34.7109375" style="1" customWidth="1"/>
    <col min="3" max="4" width="12.7109375" style="1" customWidth="1"/>
    <col min="5" max="5" width="15" style="1" customWidth="1"/>
    <col min="6" max="6" width="21.85546875" style="1" customWidth="1"/>
    <col min="7" max="12" width="12.7109375" hidden="1" customWidth="1"/>
    <col min="13" max="35" width="9.140625" style="1" customWidth="1"/>
    <col min="36" max="16384" width="8.42578125" style="1"/>
  </cols>
  <sheetData>
    <row r="1" spans="1:30" ht="39" customHeight="1" thickBot="1">
      <c r="A1" s="346" t="str">
        <f>Summary!A1</f>
        <v>21-22 RSO ANNUAL BUDGET APPLICATION</v>
      </c>
      <c r="B1" s="347"/>
      <c r="C1" s="347"/>
      <c r="D1" s="347"/>
      <c r="E1" s="347"/>
      <c r="F1" s="347"/>
      <c r="M1" s="105"/>
      <c r="N1" s="105"/>
      <c r="O1" s="105"/>
      <c r="P1" s="105"/>
      <c r="Q1" s="105"/>
      <c r="R1" s="105"/>
      <c r="S1" s="105"/>
    </row>
    <row r="2" spans="1:30" ht="15" customHeight="1">
      <c r="A2" s="201" t="str">
        <f>Summary!A2</f>
        <v>Please Refer to red "Instructions" Tab for Instructions.</v>
      </c>
      <c r="B2" s="202"/>
      <c r="C2" s="202"/>
      <c r="D2" s="202"/>
      <c r="E2" s="202"/>
      <c r="F2" s="203"/>
      <c r="M2" s="105"/>
      <c r="N2" s="105"/>
      <c r="O2" s="105"/>
      <c r="P2" s="105"/>
      <c r="Q2" s="105"/>
      <c r="R2" s="105"/>
      <c r="S2" s="105"/>
    </row>
    <row r="3" spans="1:30" ht="15" customHeight="1">
      <c r="A3" s="619"/>
      <c r="B3" s="620"/>
      <c r="C3" s="620"/>
      <c r="D3" s="620"/>
      <c r="E3" s="204"/>
      <c r="F3" s="205"/>
      <c r="M3" s="105"/>
      <c r="N3" s="105"/>
      <c r="O3" s="105"/>
      <c r="P3" s="105"/>
      <c r="Q3" s="105"/>
      <c r="R3" s="105"/>
      <c r="S3" s="105"/>
    </row>
    <row r="4" spans="1:30" ht="15" customHeight="1">
      <c r="A4" s="612" t="s">
        <v>220</v>
      </c>
      <c r="B4" s="613"/>
      <c r="C4" s="613"/>
      <c r="D4" s="613"/>
      <c r="E4" s="206"/>
      <c r="F4" s="207"/>
      <c r="G4" s="602" t="s">
        <v>221</v>
      </c>
      <c r="H4" s="602"/>
      <c r="I4" s="602"/>
      <c r="J4" s="602"/>
      <c r="K4" s="602"/>
      <c r="L4" s="603"/>
      <c r="M4" s="105"/>
      <c r="N4" s="105"/>
      <c r="O4" s="105"/>
      <c r="P4" s="105"/>
      <c r="Q4" s="105"/>
      <c r="R4" s="105"/>
      <c r="S4" s="105"/>
    </row>
    <row r="5" spans="1:30" ht="18" customHeight="1" thickBot="1">
      <c r="A5" s="222" t="s">
        <v>159</v>
      </c>
      <c r="B5" s="199"/>
      <c r="C5" s="199"/>
      <c r="D5" s="199"/>
      <c r="E5" s="199"/>
      <c r="F5" s="200"/>
      <c r="G5" s="604" t="s">
        <v>222</v>
      </c>
      <c r="H5" s="605"/>
      <c r="I5" s="604" t="s">
        <v>223</v>
      </c>
      <c r="J5" s="606"/>
      <c r="K5" s="605"/>
      <c r="L5" s="272" t="s">
        <v>224</v>
      </c>
      <c r="M5" s="166"/>
      <c r="N5" s="166"/>
      <c r="O5" s="166"/>
      <c r="P5" s="166"/>
      <c r="Q5" s="166"/>
      <c r="R5" s="166"/>
      <c r="S5" s="166"/>
      <c r="T5" s="166"/>
      <c r="U5" s="166"/>
      <c r="V5" s="166"/>
      <c r="W5" s="127"/>
      <c r="X5" s="105"/>
      <c r="Y5" s="105"/>
      <c r="Z5" s="105"/>
      <c r="AA5" s="105"/>
      <c r="AB5" s="105"/>
      <c r="AC5" s="105"/>
      <c r="AD5" s="105"/>
    </row>
    <row r="6" spans="1:30" ht="16.5" customHeight="1" thickBot="1">
      <c r="A6" s="522" t="s">
        <v>225</v>
      </c>
      <c r="B6" s="523"/>
      <c r="C6" s="270" t="s">
        <v>226</v>
      </c>
      <c r="D6" s="28" t="s">
        <v>227</v>
      </c>
      <c r="E6" s="29" t="s">
        <v>228</v>
      </c>
      <c r="F6" s="30" t="s">
        <v>229</v>
      </c>
      <c r="G6" s="35" t="s">
        <v>230</v>
      </c>
      <c r="H6" s="44" t="s">
        <v>231</v>
      </c>
      <c r="I6" s="35" t="s">
        <v>232</v>
      </c>
      <c r="J6" s="36" t="s">
        <v>233</v>
      </c>
      <c r="K6" s="37" t="s">
        <v>234</v>
      </c>
      <c r="L6" s="47" t="s">
        <v>156</v>
      </c>
      <c r="N6" s="363" t="s">
        <v>116</v>
      </c>
      <c r="O6" s="364"/>
      <c r="P6" s="364"/>
      <c r="Q6" s="364"/>
      <c r="R6" s="364"/>
      <c r="S6" s="364"/>
      <c r="T6" s="364"/>
      <c r="U6" s="364"/>
      <c r="V6" s="364"/>
      <c r="W6" s="364"/>
      <c r="X6" s="365"/>
      <c r="Y6" s="105"/>
      <c r="Z6" s="105"/>
      <c r="AA6" s="105"/>
      <c r="AB6" s="105"/>
      <c r="AC6" s="105"/>
      <c r="AD6" s="105"/>
    </row>
    <row r="7" spans="1:30" ht="18.75" customHeight="1" thickTop="1">
      <c r="A7" s="610"/>
      <c r="B7" s="611"/>
      <c r="C7" s="154"/>
      <c r="D7" s="157"/>
      <c r="E7" s="150"/>
      <c r="F7" s="151"/>
      <c r="G7" s="38">
        <f>'E-1'!$F$8</f>
        <v>0</v>
      </c>
      <c r="H7" s="45">
        <f>Documentation!$F7</f>
        <v>0</v>
      </c>
      <c r="I7" s="167">
        <f>G7+0.09</f>
        <v>0.09</v>
      </c>
      <c r="J7" s="39">
        <f>IF($I7&gt;1,_xlfn.RANK.EQ($I7,$I$7:$I$16,0),0)</f>
        <v>0</v>
      </c>
      <c r="K7" s="40">
        <f>IF($J7&gt;0, LARGE($H$7:$H$16,$J7),0)</f>
        <v>0</v>
      </c>
      <c r="L7" s="31">
        <f t="shared" ref="L7:L16" si="0">MIN($G7,MAX(40,$K7*2))</f>
        <v>0</v>
      </c>
      <c r="N7" s="366"/>
      <c r="O7" s="367"/>
      <c r="P7" s="367"/>
      <c r="Q7" s="367"/>
      <c r="R7" s="367"/>
      <c r="S7" s="367"/>
      <c r="T7" s="367"/>
      <c r="U7" s="367"/>
      <c r="V7" s="367"/>
      <c r="W7" s="367"/>
      <c r="X7" s="368"/>
      <c r="Y7" s="105"/>
      <c r="Z7" s="105"/>
      <c r="AA7" s="105"/>
      <c r="AB7" s="105"/>
      <c r="AC7" s="105"/>
      <c r="AD7" s="105"/>
    </row>
    <row r="8" spans="1:30" ht="18.75" customHeight="1" thickBot="1">
      <c r="A8" s="587"/>
      <c r="B8" s="588"/>
      <c r="C8" s="155"/>
      <c r="D8" s="158"/>
      <c r="E8" s="152"/>
      <c r="F8" s="153"/>
      <c r="G8" s="38">
        <f>'E-2'!$F$8</f>
        <v>0</v>
      </c>
      <c r="H8" s="45">
        <f>Documentation!$F8</f>
        <v>0</v>
      </c>
      <c r="I8" s="167">
        <f>G8+0.089</f>
        <v>8.8999999999999996E-2</v>
      </c>
      <c r="J8" s="39">
        <f t="shared" ref="J8:J14" si="1">IF($I8&gt;1,_xlfn.RANK.EQ($I8,$I$7:$I$16,0),0)</f>
        <v>0</v>
      </c>
      <c r="K8" s="40">
        <f t="shared" ref="K8:K16" si="2">IF($J8&gt;0, LARGE($H$7:$H$16,$J8),0)</f>
        <v>0</v>
      </c>
      <c r="L8" s="31">
        <f t="shared" si="0"/>
        <v>0</v>
      </c>
      <c r="N8" s="369"/>
      <c r="O8" s="370"/>
      <c r="P8" s="370"/>
      <c r="Q8" s="370"/>
      <c r="R8" s="370"/>
      <c r="S8" s="370"/>
      <c r="T8" s="370"/>
      <c r="U8" s="370"/>
      <c r="V8" s="370"/>
      <c r="W8" s="370"/>
      <c r="X8" s="371"/>
      <c r="Y8" s="105"/>
      <c r="Z8" s="105"/>
      <c r="AA8" s="105"/>
      <c r="AB8" s="105"/>
      <c r="AC8" s="105"/>
      <c r="AD8" s="105"/>
    </row>
    <row r="9" spans="1:30" ht="18.75" customHeight="1">
      <c r="A9" s="587"/>
      <c r="B9" s="588"/>
      <c r="C9" s="155"/>
      <c r="D9" s="158"/>
      <c r="E9" s="152"/>
      <c r="F9" s="151"/>
      <c r="G9" s="38">
        <f>'E-3'!$F$8</f>
        <v>0</v>
      </c>
      <c r="H9" s="45">
        <f>Documentation!$F9</f>
        <v>0</v>
      </c>
      <c r="I9" s="167">
        <f>G9+0.088</f>
        <v>8.7999999999999995E-2</v>
      </c>
      <c r="J9" s="39">
        <f t="shared" si="1"/>
        <v>0</v>
      </c>
      <c r="K9" s="40">
        <f t="shared" si="2"/>
        <v>0</v>
      </c>
      <c r="L9" s="31">
        <f t="shared" si="0"/>
        <v>0</v>
      </c>
      <c r="M9" s="127"/>
      <c r="N9" s="377" t="s">
        <v>120</v>
      </c>
      <c r="O9" s="378"/>
      <c r="P9" s="378"/>
      <c r="Q9" s="378"/>
      <c r="R9" s="378"/>
      <c r="S9" s="378"/>
      <c r="T9" s="378"/>
      <c r="U9" s="378"/>
      <c r="V9" s="378"/>
      <c r="W9" s="378"/>
      <c r="X9" s="379"/>
      <c r="Y9" s="105"/>
      <c r="Z9" s="105"/>
      <c r="AA9" s="105"/>
      <c r="AB9" s="105"/>
      <c r="AC9" s="105"/>
      <c r="AD9" s="105"/>
    </row>
    <row r="10" spans="1:30" ht="18.75" customHeight="1">
      <c r="A10" s="587"/>
      <c r="B10" s="588"/>
      <c r="C10" s="155"/>
      <c r="D10" s="158"/>
      <c r="E10" s="152"/>
      <c r="F10" s="151"/>
      <c r="G10" s="38">
        <f>'E-4'!$F$8</f>
        <v>0</v>
      </c>
      <c r="H10" s="45">
        <f>Documentation!$F10</f>
        <v>0</v>
      </c>
      <c r="I10" s="167">
        <f>G10+0.087</f>
        <v>8.6999999999999994E-2</v>
      </c>
      <c r="J10" s="39">
        <f t="shared" si="1"/>
        <v>0</v>
      </c>
      <c r="K10" s="40">
        <f t="shared" si="2"/>
        <v>0</v>
      </c>
      <c r="L10" s="31">
        <f t="shared" si="0"/>
        <v>0</v>
      </c>
      <c r="M10" s="127"/>
      <c r="N10" s="380"/>
      <c r="O10" s="381"/>
      <c r="P10" s="381"/>
      <c r="Q10" s="381"/>
      <c r="R10" s="381"/>
      <c r="S10" s="381"/>
      <c r="T10" s="381"/>
      <c r="U10" s="381"/>
      <c r="V10" s="381"/>
      <c r="W10" s="381"/>
      <c r="X10" s="382"/>
      <c r="Y10" s="105"/>
      <c r="Z10" s="105"/>
      <c r="AA10" s="105"/>
      <c r="AB10" s="105"/>
      <c r="AC10" s="105"/>
      <c r="AD10" s="105"/>
    </row>
    <row r="11" spans="1:30" ht="18.75" customHeight="1" thickBot="1">
      <c r="A11" s="587"/>
      <c r="B11" s="588"/>
      <c r="C11" s="155"/>
      <c r="D11" s="158"/>
      <c r="E11" s="152"/>
      <c r="F11" s="151"/>
      <c r="G11" s="38">
        <f>'E-5'!$F$8</f>
        <v>0</v>
      </c>
      <c r="H11" s="45">
        <f>Documentation!$F11</f>
        <v>0</v>
      </c>
      <c r="I11" s="167">
        <f>G11+0.086</f>
        <v>8.5999999999999993E-2</v>
      </c>
      <c r="J11" s="39">
        <f t="shared" si="1"/>
        <v>0</v>
      </c>
      <c r="K11" s="40">
        <f t="shared" si="2"/>
        <v>0</v>
      </c>
      <c r="L11" s="31">
        <f t="shared" si="0"/>
        <v>0</v>
      </c>
      <c r="M11" s="127"/>
      <c r="N11" s="383"/>
      <c r="O11" s="384"/>
      <c r="P11" s="384"/>
      <c r="Q11" s="384"/>
      <c r="R11" s="384"/>
      <c r="S11" s="384"/>
      <c r="T11" s="384"/>
      <c r="U11" s="384"/>
      <c r="V11" s="384"/>
      <c r="W11" s="384"/>
      <c r="X11" s="385"/>
      <c r="Y11" s="105"/>
      <c r="Z11" s="105"/>
      <c r="AA11" s="105"/>
      <c r="AB11" s="105"/>
      <c r="AC11" s="105"/>
      <c r="AD11" s="105"/>
    </row>
    <row r="12" spans="1:30" ht="18.75" customHeight="1">
      <c r="A12" s="587"/>
      <c r="B12" s="588"/>
      <c r="C12" s="155"/>
      <c r="D12" s="158"/>
      <c r="E12" s="152"/>
      <c r="F12" s="151"/>
      <c r="G12" s="38">
        <f>'E-6'!$F$8</f>
        <v>0</v>
      </c>
      <c r="H12" s="45">
        <f>Documentation!$F12</f>
        <v>0</v>
      </c>
      <c r="I12" s="167">
        <f>G12+0.085</f>
        <v>8.5000000000000006E-2</v>
      </c>
      <c r="J12" s="39">
        <f t="shared" si="1"/>
        <v>0</v>
      </c>
      <c r="K12" s="40">
        <f t="shared" si="2"/>
        <v>0</v>
      </c>
      <c r="L12" s="31">
        <f t="shared" si="0"/>
        <v>0</v>
      </c>
      <c r="M12" s="128"/>
      <c r="N12" s="621" t="s">
        <v>285</v>
      </c>
      <c r="O12" s="622"/>
      <c r="P12" s="622"/>
      <c r="Q12" s="622"/>
      <c r="R12" s="622"/>
      <c r="S12" s="622"/>
      <c r="T12" s="622"/>
      <c r="U12" s="622"/>
      <c r="V12" s="622"/>
      <c r="W12" s="622"/>
      <c r="X12" s="623"/>
      <c r="Y12" s="105"/>
      <c r="Z12" s="105"/>
      <c r="AA12" s="105"/>
      <c r="AB12" s="105"/>
      <c r="AC12" s="105"/>
      <c r="AD12" s="105"/>
    </row>
    <row r="13" spans="1:30" ht="18.75" customHeight="1">
      <c r="A13" s="587"/>
      <c r="B13" s="588"/>
      <c r="C13" s="155"/>
      <c r="D13" s="158"/>
      <c r="E13" s="152"/>
      <c r="F13" s="151"/>
      <c r="G13" s="38">
        <f>'E-7'!$F$8</f>
        <v>0</v>
      </c>
      <c r="H13" s="45">
        <f>Documentation!$F13</f>
        <v>0</v>
      </c>
      <c r="I13" s="167">
        <f>G13+0.084</f>
        <v>8.4000000000000005E-2</v>
      </c>
      <c r="J13" s="39">
        <f t="shared" si="1"/>
        <v>0</v>
      </c>
      <c r="K13" s="40">
        <f t="shared" si="2"/>
        <v>0</v>
      </c>
      <c r="L13" s="31">
        <f t="shared" si="0"/>
        <v>0</v>
      </c>
      <c r="M13" s="128"/>
      <c r="N13" s="624"/>
      <c r="O13" s="625"/>
      <c r="P13" s="625"/>
      <c r="Q13" s="625"/>
      <c r="R13" s="625"/>
      <c r="S13" s="625"/>
      <c r="T13" s="625"/>
      <c r="U13" s="625"/>
      <c r="V13" s="625"/>
      <c r="W13" s="625"/>
      <c r="X13" s="626"/>
      <c r="Y13" s="105"/>
      <c r="Z13" s="105"/>
      <c r="AA13" s="105"/>
      <c r="AB13" s="105"/>
      <c r="AC13" s="105"/>
      <c r="AD13" s="105"/>
    </row>
    <row r="14" spans="1:30" ht="19.5" thickBot="1">
      <c r="A14" s="587"/>
      <c r="B14" s="588"/>
      <c r="C14" s="155"/>
      <c r="D14" s="158"/>
      <c r="E14" s="152"/>
      <c r="F14" s="151"/>
      <c r="G14" s="38">
        <f>'E-8'!$F$8</f>
        <v>0</v>
      </c>
      <c r="H14" s="45">
        <f>Documentation!$F14</f>
        <v>0</v>
      </c>
      <c r="I14" s="167">
        <f>G14+0.0083</f>
        <v>8.3000000000000001E-3</v>
      </c>
      <c r="J14" s="39">
        <f t="shared" si="1"/>
        <v>0</v>
      </c>
      <c r="K14" s="40">
        <f t="shared" si="2"/>
        <v>0</v>
      </c>
      <c r="L14" s="31">
        <f t="shared" si="0"/>
        <v>0</v>
      </c>
      <c r="M14" s="128"/>
      <c r="N14" s="627"/>
      <c r="O14" s="628"/>
      <c r="P14" s="628"/>
      <c r="Q14" s="628"/>
      <c r="R14" s="628"/>
      <c r="S14" s="628"/>
      <c r="T14" s="628"/>
      <c r="U14" s="628"/>
      <c r="V14" s="628"/>
      <c r="W14" s="628"/>
      <c r="X14" s="629"/>
      <c r="Y14" s="105"/>
      <c r="Z14" s="105"/>
      <c r="AA14" s="105"/>
      <c r="AB14" s="105"/>
      <c r="AC14" s="105"/>
      <c r="AD14" s="105"/>
    </row>
    <row r="15" spans="1:30" ht="18.75">
      <c r="A15" s="587"/>
      <c r="B15" s="588"/>
      <c r="C15" s="155"/>
      <c r="D15" s="158"/>
      <c r="E15" s="60"/>
      <c r="F15" s="97"/>
      <c r="G15" s="38">
        <f>'E-9'!$F$8</f>
        <v>0</v>
      </c>
      <c r="H15" s="45">
        <f>Documentation!$F15</f>
        <v>0</v>
      </c>
      <c r="I15" s="167">
        <f>G15+0.082</f>
        <v>8.2000000000000003E-2</v>
      </c>
      <c r="J15" s="39">
        <f>IF($I15&gt;1,_xlfn.RANK.EQ($I15,$I$7:$I$16,0),0)</f>
        <v>0</v>
      </c>
      <c r="K15" s="40">
        <f>IF($J15&gt;0, LARGE($H$7:$H$16,$J15),0)</f>
        <v>0</v>
      </c>
      <c r="L15" s="31">
        <f t="shared" si="0"/>
        <v>0</v>
      </c>
      <c r="M15" s="128"/>
      <c r="Y15" s="105"/>
      <c r="Z15" s="105"/>
      <c r="AA15" s="105"/>
      <c r="AB15" s="105"/>
      <c r="AC15" s="105"/>
      <c r="AD15" s="105"/>
    </row>
    <row r="16" spans="1:30" ht="18.75">
      <c r="A16" s="593"/>
      <c r="B16" s="594"/>
      <c r="C16" s="156"/>
      <c r="D16" s="159"/>
      <c r="E16" s="61"/>
      <c r="F16" s="98"/>
      <c r="G16" s="41">
        <f>'E-10'!$F$8</f>
        <v>0</v>
      </c>
      <c r="H16" s="46">
        <f>Documentation!$F16</f>
        <v>0</v>
      </c>
      <c r="I16" s="168">
        <f>G16+0.081</f>
        <v>8.1000000000000003E-2</v>
      </c>
      <c r="J16" s="42">
        <f>IF($I16&gt;1,_xlfn.RANK.EQ($I16,$I$7:$I$16,0),0)</f>
        <v>0</v>
      </c>
      <c r="K16" s="43">
        <f t="shared" si="2"/>
        <v>0</v>
      </c>
      <c r="L16" s="32">
        <f t="shared" si="0"/>
        <v>0</v>
      </c>
      <c r="M16" s="128"/>
      <c r="Y16" s="105"/>
      <c r="Z16" s="105"/>
      <c r="AA16" s="105"/>
      <c r="AB16" s="105"/>
      <c r="AC16" s="105"/>
      <c r="AD16" s="105"/>
    </row>
    <row r="17" spans="1:30" ht="15.75">
      <c r="A17" s="53"/>
      <c r="B17" s="54"/>
      <c r="C17" s="54"/>
      <c r="D17" s="55"/>
      <c r="E17" s="56"/>
      <c r="F17" s="56"/>
      <c r="M17" s="127"/>
      <c r="Y17" s="105"/>
      <c r="Z17" s="105"/>
      <c r="AA17" s="105"/>
      <c r="AB17" s="105"/>
      <c r="AC17" s="105"/>
    </row>
    <row r="18" spans="1:30" ht="18.75">
      <c r="A18" s="107" t="s">
        <v>235</v>
      </c>
      <c r="B18" s="71"/>
      <c r="C18" s="71"/>
      <c r="D18" s="71"/>
      <c r="E18" s="71"/>
      <c r="F18" s="27"/>
      <c r="M18" s="127"/>
      <c r="N18" s="129"/>
      <c r="O18" s="128"/>
      <c r="P18" s="128"/>
      <c r="Q18" s="128"/>
      <c r="R18" s="128"/>
      <c r="S18" s="128"/>
      <c r="T18" s="128"/>
      <c r="U18" s="128"/>
      <c r="V18" s="128"/>
      <c r="W18" s="127"/>
      <c r="X18" s="105"/>
      <c r="Y18" s="105"/>
      <c r="Z18" s="105"/>
      <c r="AA18" s="105"/>
      <c r="AB18" s="105"/>
      <c r="AC18" s="105"/>
      <c r="AD18" s="105"/>
    </row>
    <row r="19" spans="1:30" ht="18.75">
      <c r="A19" s="487"/>
      <c r="B19" s="488"/>
      <c r="C19" s="488"/>
      <c r="D19" s="488"/>
      <c r="E19" s="488"/>
      <c r="F19" s="489"/>
      <c r="M19" s="127"/>
      <c r="N19" s="129"/>
      <c r="O19" s="128"/>
      <c r="P19" s="128"/>
      <c r="Q19" s="128"/>
      <c r="R19" s="128"/>
      <c r="S19" s="128"/>
      <c r="T19" s="128"/>
      <c r="U19" s="128"/>
      <c r="V19" s="128"/>
      <c r="W19" s="127"/>
      <c r="X19" s="105"/>
      <c r="Y19" s="105"/>
      <c r="Z19" s="105"/>
      <c r="AA19" s="105"/>
      <c r="AB19" s="105"/>
      <c r="AC19" s="105"/>
      <c r="AD19" s="105"/>
    </row>
    <row r="20" spans="1:30">
      <c r="A20" s="490"/>
      <c r="B20" s="491"/>
      <c r="C20" s="491"/>
      <c r="D20" s="491"/>
      <c r="E20" s="491"/>
      <c r="F20" s="492"/>
      <c r="M20" s="130"/>
      <c r="N20" s="127"/>
      <c r="O20" s="127"/>
      <c r="P20" s="127"/>
      <c r="Q20" s="127"/>
      <c r="R20" s="127"/>
      <c r="S20" s="127"/>
      <c r="T20" s="127"/>
      <c r="U20" s="127"/>
      <c r="V20" s="127"/>
      <c r="W20" s="127"/>
      <c r="X20" s="105"/>
      <c r="Y20" s="105"/>
      <c r="Z20" s="105"/>
      <c r="AA20" s="105"/>
      <c r="AB20" s="105"/>
      <c r="AC20" s="105"/>
      <c r="AD20" s="105"/>
    </row>
    <row r="21" spans="1:30">
      <c r="M21" s="130"/>
      <c r="N21" s="127"/>
      <c r="O21" s="127"/>
      <c r="P21" s="127"/>
      <c r="Q21" s="127"/>
      <c r="R21" s="127"/>
      <c r="S21" s="127"/>
      <c r="T21" s="127"/>
      <c r="U21" s="127"/>
      <c r="V21" s="127"/>
      <c r="W21" s="127"/>
      <c r="X21" s="105"/>
      <c r="Y21" s="105"/>
      <c r="Z21" s="105"/>
      <c r="AA21" s="105"/>
      <c r="AB21" s="105"/>
      <c r="AC21" s="105"/>
      <c r="AD21" s="105"/>
    </row>
    <row r="22" spans="1:30" ht="20.25" thickBot="1">
      <c r="A22" s="614" t="s">
        <v>236</v>
      </c>
      <c r="B22" s="615"/>
      <c r="C22" s="615"/>
      <c r="D22" s="615"/>
      <c r="E22" s="615"/>
      <c r="F22" s="616"/>
      <c r="M22" s="131"/>
      <c r="N22" s="127"/>
      <c r="O22" s="127"/>
      <c r="P22" s="127"/>
      <c r="Q22" s="127"/>
      <c r="R22" s="127"/>
      <c r="S22" s="127"/>
      <c r="T22" s="127"/>
      <c r="U22" s="127"/>
      <c r="V22" s="127"/>
      <c r="W22" s="127"/>
      <c r="X22" s="105"/>
      <c r="Y22" s="105"/>
      <c r="Z22" s="105"/>
      <c r="AA22" s="105"/>
      <c r="AB22" s="105"/>
      <c r="AC22" s="105"/>
      <c r="AD22" s="105"/>
    </row>
    <row r="23" spans="1:30" ht="15.75" thickTop="1">
      <c r="A23" s="607" t="s">
        <v>266</v>
      </c>
      <c r="B23" s="608"/>
      <c r="C23" s="608"/>
      <c r="D23" s="608"/>
      <c r="E23" s="608"/>
      <c r="F23" s="609"/>
      <c r="M23" s="131"/>
      <c r="N23" s="127"/>
      <c r="O23" s="127"/>
      <c r="P23" s="127"/>
      <c r="Q23" s="127"/>
      <c r="R23" s="127"/>
      <c r="S23" s="127"/>
      <c r="T23" s="127"/>
      <c r="U23" s="127"/>
      <c r="V23" s="127"/>
      <c r="W23" s="127"/>
      <c r="X23" s="105"/>
      <c r="Y23" s="105"/>
      <c r="Z23" s="105"/>
      <c r="AA23" s="105"/>
      <c r="AB23" s="105"/>
      <c r="AC23" s="105"/>
      <c r="AD23" s="105"/>
    </row>
    <row r="24" spans="1:30" ht="30.75" customHeight="1">
      <c r="A24" s="635" t="s">
        <v>281</v>
      </c>
      <c r="B24" s="636"/>
      <c r="C24" s="636"/>
      <c r="D24" s="636"/>
      <c r="E24" s="636"/>
      <c r="F24" s="637"/>
      <c r="M24" s="131"/>
      <c r="N24" s="127"/>
      <c r="O24" s="127"/>
      <c r="P24" s="127"/>
      <c r="Q24" s="127"/>
      <c r="R24" s="127"/>
      <c r="S24" s="127"/>
      <c r="T24" s="127"/>
      <c r="U24" s="127"/>
      <c r="V24" s="127"/>
      <c r="W24" s="127"/>
      <c r="X24" s="105"/>
      <c r="Y24" s="105"/>
      <c r="Z24" s="105"/>
      <c r="AA24" s="105"/>
      <c r="AB24" s="105"/>
      <c r="AC24" s="105"/>
      <c r="AD24" s="105"/>
    </row>
    <row r="25" spans="1:30">
      <c r="A25" s="57" t="s">
        <v>237</v>
      </c>
      <c r="B25" s="595" t="s">
        <v>267</v>
      </c>
      <c r="C25" s="595"/>
      <c r="D25" s="595"/>
      <c r="E25" s="595"/>
      <c r="F25" s="596"/>
      <c r="M25" s="131"/>
      <c r="N25" s="127"/>
      <c r="O25" s="127"/>
      <c r="P25" s="127"/>
      <c r="Q25" s="127"/>
      <c r="R25" s="127"/>
      <c r="S25" s="127"/>
      <c r="T25" s="127"/>
      <c r="U25" s="127"/>
      <c r="V25" s="127"/>
      <c r="W25" s="127"/>
      <c r="X25" s="105"/>
      <c r="Y25" s="105"/>
      <c r="Z25" s="105"/>
      <c r="AA25" s="105"/>
      <c r="AB25" s="105"/>
      <c r="AC25" s="105"/>
      <c r="AD25" s="105"/>
    </row>
    <row r="26" spans="1:30" ht="15.75" thickBot="1">
      <c r="A26" s="58" t="s">
        <v>238</v>
      </c>
      <c r="B26" s="633" t="s">
        <v>239</v>
      </c>
      <c r="C26" s="633"/>
      <c r="D26" s="633"/>
      <c r="E26" s="633"/>
      <c r="F26" s="634"/>
      <c r="M26" s="131"/>
      <c r="N26" s="127"/>
      <c r="O26" s="127"/>
      <c r="P26" s="127"/>
      <c r="Q26" s="127"/>
      <c r="R26" s="127"/>
      <c r="S26" s="127"/>
      <c r="T26" s="127"/>
      <c r="U26" s="127"/>
      <c r="V26" s="127"/>
      <c r="W26" s="127"/>
      <c r="X26" s="105"/>
      <c r="Y26" s="105"/>
      <c r="Z26" s="105"/>
      <c r="AA26" s="105"/>
      <c r="AB26" s="105"/>
      <c r="AC26" s="105"/>
      <c r="AD26" s="105"/>
    </row>
    <row r="27" spans="1:30" ht="15.75" thickTop="1">
      <c r="A27" s="597" t="s">
        <v>240</v>
      </c>
      <c r="B27" s="598"/>
      <c r="C27" s="598"/>
      <c r="D27" s="598"/>
      <c r="E27" s="598"/>
      <c r="F27" s="599"/>
      <c r="M27" s="131"/>
      <c r="N27" s="127"/>
      <c r="O27" s="127"/>
      <c r="P27" s="127"/>
      <c r="Q27" s="127"/>
      <c r="R27" s="127"/>
      <c r="S27" s="127"/>
      <c r="T27" s="127"/>
      <c r="U27" s="127"/>
      <c r="V27" s="127"/>
      <c r="W27" s="127"/>
      <c r="X27" s="105"/>
      <c r="Y27" s="105"/>
      <c r="Z27" s="105"/>
      <c r="AA27" s="105"/>
      <c r="AB27" s="105"/>
      <c r="AC27" s="105"/>
      <c r="AD27" s="105"/>
    </row>
    <row r="28" spans="1:30">
      <c r="A28" s="101" t="s">
        <v>237</v>
      </c>
      <c r="B28" s="617" t="s">
        <v>241</v>
      </c>
      <c r="C28" s="617"/>
      <c r="D28" s="617"/>
      <c r="E28" s="617"/>
      <c r="F28" s="618"/>
      <c r="M28" s="127"/>
      <c r="N28" s="127"/>
      <c r="O28" s="127"/>
      <c r="P28" s="127"/>
      <c r="Q28" s="127"/>
      <c r="R28" s="127"/>
      <c r="S28" s="127"/>
      <c r="T28" s="127"/>
      <c r="U28" s="127"/>
      <c r="V28" s="127"/>
      <c r="W28" s="127"/>
      <c r="X28" s="105"/>
      <c r="Y28" s="105"/>
      <c r="Z28" s="105"/>
      <c r="AA28" s="105"/>
      <c r="AB28" s="105"/>
      <c r="AC28" s="105"/>
      <c r="AD28" s="105"/>
    </row>
    <row r="29" spans="1:30">
      <c r="A29" s="101" t="s">
        <v>238</v>
      </c>
      <c r="B29" s="617" t="s">
        <v>242</v>
      </c>
      <c r="C29" s="617"/>
      <c r="D29" s="617"/>
      <c r="E29" s="617"/>
      <c r="F29" s="618"/>
      <c r="M29" s="127"/>
      <c r="N29" s="127"/>
      <c r="O29" s="127"/>
      <c r="P29" s="127"/>
      <c r="Q29" s="127"/>
      <c r="R29" s="127"/>
      <c r="S29" s="127"/>
      <c r="T29" s="127"/>
      <c r="U29" s="127"/>
      <c r="V29" s="127"/>
      <c r="W29" s="127"/>
      <c r="X29" s="105"/>
      <c r="Y29" s="105"/>
      <c r="Z29" s="105"/>
      <c r="AA29" s="105"/>
      <c r="AB29" s="105"/>
      <c r="AC29" s="105"/>
      <c r="AD29" s="105"/>
    </row>
    <row r="30" spans="1:30" ht="15.75" thickBot="1">
      <c r="A30" s="102" t="s">
        <v>243</v>
      </c>
      <c r="B30" s="591" t="s">
        <v>270</v>
      </c>
      <c r="C30" s="591"/>
      <c r="D30" s="591"/>
      <c r="E30" s="591"/>
      <c r="F30" s="592"/>
      <c r="M30" s="127"/>
      <c r="N30" s="127"/>
      <c r="O30" s="127"/>
      <c r="P30" s="127"/>
      <c r="Q30" s="127"/>
      <c r="R30" s="127"/>
      <c r="S30" s="127"/>
      <c r="T30" s="127"/>
      <c r="U30" s="127"/>
      <c r="V30" s="127"/>
      <c r="W30" s="127"/>
      <c r="X30" s="105"/>
      <c r="Y30" s="105"/>
      <c r="Z30" s="105"/>
      <c r="AA30" s="105"/>
      <c r="AB30" s="105"/>
      <c r="AC30" s="105"/>
      <c r="AD30" s="105"/>
    </row>
    <row r="31" spans="1:30" ht="15.75" thickTop="1">
      <c r="A31" s="630" t="s">
        <v>244</v>
      </c>
      <c r="B31" s="631"/>
      <c r="C31" s="631"/>
      <c r="D31" s="631"/>
      <c r="E31" s="631"/>
      <c r="F31" s="632"/>
      <c r="M31" s="131"/>
      <c r="N31" s="127"/>
      <c r="O31" s="127"/>
      <c r="P31" s="127"/>
      <c r="Q31" s="127" t="s">
        <v>245</v>
      </c>
      <c r="R31" s="127"/>
      <c r="S31" s="127"/>
      <c r="T31" s="127"/>
      <c r="U31" s="127"/>
      <c r="V31" s="127"/>
      <c r="W31" s="127"/>
      <c r="X31" s="105"/>
      <c r="Y31" s="105"/>
      <c r="Z31" s="105"/>
      <c r="AA31" s="105"/>
      <c r="AB31" s="105"/>
      <c r="AC31" s="105"/>
      <c r="AD31" s="105"/>
    </row>
    <row r="32" spans="1:30" ht="15" customHeight="1">
      <c r="A32" s="57" t="s">
        <v>237</v>
      </c>
      <c r="B32" s="600" t="s">
        <v>286</v>
      </c>
      <c r="C32" s="600"/>
      <c r="D32" s="600"/>
      <c r="E32" s="600"/>
      <c r="F32" s="601"/>
      <c r="M32" s="131"/>
      <c r="N32" s="127"/>
      <c r="O32" s="127"/>
      <c r="P32" s="127"/>
      <c r="Q32" s="127"/>
      <c r="R32" s="127"/>
      <c r="S32" s="127"/>
      <c r="T32" s="127"/>
      <c r="U32" s="127"/>
      <c r="V32" s="127"/>
      <c r="W32" s="127"/>
      <c r="X32" s="105"/>
      <c r="Y32" s="105"/>
      <c r="Z32" s="105"/>
      <c r="AA32" s="105"/>
      <c r="AB32" s="105"/>
      <c r="AC32" s="105"/>
      <c r="AD32" s="105"/>
    </row>
    <row r="33" spans="1:30">
      <c r="A33" s="57"/>
      <c r="B33" s="600"/>
      <c r="C33" s="600"/>
      <c r="D33" s="600"/>
      <c r="E33" s="600"/>
      <c r="F33" s="601"/>
      <c r="M33" s="131"/>
      <c r="N33" s="127"/>
      <c r="O33" s="127"/>
      <c r="P33" s="127"/>
      <c r="Q33" s="127"/>
      <c r="R33" s="127"/>
      <c r="S33" s="127"/>
      <c r="T33" s="127"/>
      <c r="U33" s="127"/>
      <c r="V33" s="127"/>
      <c r="W33" s="127"/>
      <c r="X33" s="105"/>
      <c r="Y33" s="105"/>
      <c r="Z33" s="105"/>
      <c r="AA33" s="105"/>
      <c r="AB33" s="105"/>
      <c r="AC33" s="105"/>
      <c r="AD33" s="105"/>
    </row>
    <row r="34" spans="1:30">
      <c r="A34" s="57" t="s">
        <v>238</v>
      </c>
      <c r="B34" s="595" t="s">
        <v>268</v>
      </c>
      <c r="C34" s="595"/>
      <c r="D34" s="595"/>
      <c r="E34" s="595"/>
      <c r="F34" s="596"/>
      <c r="M34" s="131"/>
      <c r="N34" s="127"/>
      <c r="O34" s="127"/>
      <c r="P34" s="127"/>
      <c r="Q34" s="127"/>
      <c r="R34" s="127"/>
      <c r="S34" s="127"/>
      <c r="T34" s="127"/>
      <c r="U34" s="127"/>
      <c r="V34" s="127"/>
      <c r="W34" s="127"/>
      <c r="X34" s="105"/>
      <c r="Y34" s="105"/>
      <c r="Z34" s="105"/>
      <c r="AA34" s="105"/>
      <c r="AB34" s="105"/>
      <c r="AC34" s="105"/>
      <c r="AD34" s="105"/>
    </row>
    <row r="35" spans="1:30">
      <c r="A35" s="57" t="s">
        <v>246</v>
      </c>
      <c r="B35" s="595" t="s">
        <v>247</v>
      </c>
      <c r="C35" s="595"/>
      <c r="D35" s="595"/>
      <c r="E35" s="595"/>
      <c r="F35" s="596"/>
      <c r="M35" s="2"/>
    </row>
    <row r="36" spans="1:30" ht="15.75" thickBot="1">
      <c r="A36" s="59" t="s">
        <v>243</v>
      </c>
      <c r="B36" s="589" t="s">
        <v>248</v>
      </c>
      <c r="C36" s="589"/>
      <c r="D36" s="589"/>
      <c r="E36" s="589"/>
      <c r="F36" s="590"/>
      <c r="M36" s="2"/>
    </row>
    <row r="37" spans="1:30" ht="16.5" thickTop="1" thickBot="1">
      <c r="A37" s="584" t="s">
        <v>296</v>
      </c>
      <c r="B37" s="585"/>
      <c r="C37" s="585"/>
      <c r="D37" s="585"/>
      <c r="E37" s="585"/>
      <c r="F37" s="586"/>
    </row>
    <row r="38" spans="1:30" ht="15.75" thickTop="1"/>
  </sheetData>
  <sheetProtection algorithmName="SHA-512" hashValue="NobsCmtDx4wh/O7Kn1gxXt8jmfxKe6gifRtDvaQzeFB8VjkEXB1WhEikmONz8aDKLsz3iBQo4uRpUjdrE3BmAQ==" saltValue="tv6lVQQQLKVIntpzOr2jsw==" spinCount="100000" sheet="1" selectLockedCells="1"/>
  <mergeCells count="36">
    <mergeCell ref="N12:X14"/>
    <mergeCell ref="A31:F31"/>
    <mergeCell ref="B26:F26"/>
    <mergeCell ref="N6:X8"/>
    <mergeCell ref="N9:X11"/>
    <mergeCell ref="A24:F24"/>
    <mergeCell ref="A1:F1"/>
    <mergeCell ref="A22:F22"/>
    <mergeCell ref="B29:F29"/>
    <mergeCell ref="B28:F28"/>
    <mergeCell ref="A19:F20"/>
    <mergeCell ref="B25:F25"/>
    <mergeCell ref="A3:D3"/>
    <mergeCell ref="G4:L4"/>
    <mergeCell ref="G5:H5"/>
    <mergeCell ref="I5:K5"/>
    <mergeCell ref="A23:F23"/>
    <mergeCell ref="A6:B6"/>
    <mergeCell ref="A7:B7"/>
    <mergeCell ref="A4:D4"/>
    <mergeCell ref="A37:F37"/>
    <mergeCell ref="A8:B8"/>
    <mergeCell ref="A9:B9"/>
    <mergeCell ref="A10:B10"/>
    <mergeCell ref="B36:F36"/>
    <mergeCell ref="B30:F30"/>
    <mergeCell ref="A11:B11"/>
    <mergeCell ref="A12:B12"/>
    <mergeCell ref="A13:B13"/>
    <mergeCell ref="A14:B14"/>
    <mergeCell ref="A15:B15"/>
    <mergeCell ref="A16:B16"/>
    <mergeCell ref="B34:F34"/>
    <mergeCell ref="B35:F35"/>
    <mergeCell ref="A27:F27"/>
    <mergeCell ref="B32:F33"/>
  </mergeCells>
  <dataValidations xWindow="455" yWindow="473" count="4">
    <dataValidation allowBlank="1" showInputMessage="1" showErrorMessage="1" promptTitle="Event Documentation" prompt="Attach a file showing the event attendance when submitting this form, and refer to that file here." sqref="E6" xr:uid="{00000000-0002-0000-0F00-000000000000}"/>
    <dataValidation type="whole" allowBlank="1" showErrorMessage="1" errorTitle="Invalid Entry" error="Please enter a whole number." sqref="F7:F16" xr:uid="{00000000-0002-0000-0F00-000001000000}">
      <formula1>0</formula1>
      <formula2>40000</formula2>
    </dataValidation>
    <dataValidation allowBlank="1" showInputMessage="1" showErrorMessage="1" errorTitle="Invalid Entry" error="Please enter a whole number." promptTitle="File Name" prompt="Attach the file to the email when you submit, and put the file name here.  Ex: Photo 1, PDF 2, List 3" sqref="D7:D16" xr:uid="{00000000-0002-0000-0F00-000002000000}"/>
    <dataValidation type="whole" allowBlank="1" showInputMessage="1" showErrorMessage="1" promptTitle="From Adjacent File" prompt="Use your submitted files to estimate an attendance number.  Please be accurate, this number may be audited." sqref="E7:E16" xr:uid="{00000000-0002-0000-0F00-000003000000}">
      <formula1>0</formula1>
      <formula2>10000</formula2>
    </dataValidation>
  </dataValidations>
  <hyperlinks>
    <hyperlink ref="A5" location="Summary!A28" display="SUMMARY" xr:uid="{00000000-0004-0000-0F00-000000000000}"/>
  </hyperlinks>
  <pageMargins left="0.4" right="0.4" top="0.75" bottom="0.75" header="0.3" footer="0.3"/>
  <pageSetup scale="9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G9"/>
  <sheetViews>
    <sheetView zoomScaleNormal="100" workbookViewId="0">
      <selection activeCell="B3" sqref="B3"/>
    </sheetView>
  </sheetViews>
  <sheetFormatPr defaultColWidth="8.85546875" defaultRowHeight="15"/>
  <cols>
    <col min="3" max="3" width="13.42578125" bestFit="1" customWidth="1"/>
    <col min="4" max="5" width="12.7109375" customWidth="1"/>
    <col min="6" max="6" width="13.140625" bestFit="1" customWidth="1"/>
    <col min="7" max="8" width="11.42578125" bestFit="1" customWidth="1"/>
  </cols>
  <sheetData>
    <row r="1" spans="1:7">
      <c r="A1" s="94" t="s">
        <v>249</v>
      </c>
      <c r="B1" s="94" t="s">
        <v>249</v>
      </c>
      <c r="C1" s="94" t="s">
        <v>194</v>
      </c>
      <c r="D1" s="94" t="s">
        <v>201</v>
      </c>
      <c r="E1" s="94" t="s">
        <v>212</v>
      </c>
      <c r="F1" t="s">
        <v>250</v>
      </c>
      <c r="G1" t="s">
        <v>251</v>
      </c>
    </row>
    <row r="2" spans="1:7">
      <c r="A2" s="4" t="s">
        <v>252</v>
      </c>
      <c r="B2" s="4" t="s">
        <v>274</v>
      </c>
      <c r="C2" s="1" t="s">
        <v>253</v>
      </c>
      <c r="D2" s="99">
        <v>0</v>
      </c>
      <c r="E2" s="100">
        <v>0</v>
      </c>
      <c r="F2" t="s">
        <v>254</v>
      </c>
      <c r="G2" s="99">
        <v>45000</v>
      </c>
    </row>
    <row r="3" spans="1:7">
      <c r="A3" s="4" t="s">
        <v>255</v>
      </c>
      <c r="B3" s="4" t="s">
        <v>275</v>
      </c>
      <c r="C3" s="1" t="s">
        <v>256</v>
      </c>
      <c r="D3" s="99">
        <v>250</v>
      </c>
      <c r="E3" s="100">
        <v>250</v>
      </c>
      <c r="F3" s="1" t="s">
        <v>257</v>
      </c>
      <c r="G3" s="104">
        <v>1200</v>
      </c>
    </row>
    <row r="4" spans="1:7">
      <c r="A4" s="4"/>
      <c r="B4" s="4"/>
      <c r="C4" s="1" t="s">
        <v>258</v>
      </c>
      <c r="D4" s="99">
        <v>250</v>
      </c>
      <c r="E4" s="100">
        <v>250</v>
      </c>
      <c r="F4" s="1" t="s">
        <v>259</v>
      </c>
      <c r="G4" s="104">
        <v>500</v>
      </c>
    </row>
    <row r="5" spans="1:7">
      <c r="A5" s="4"/>
      <c r="B5" s="4"/>
      <c r="C5" s="1" t="s">
        <v>260</v>
      </c>
      <c r="D5" s="99">
        <v>500</v>
      </c>
      <c r="E5" s="100">
        <v>5</v>
      </c>
      <c r="F5" s="1"/>
    </row>
    <row r="6" spans="1:7">
      <c r="A6" s="4"/>
      <c r="B6" s="4"/>
      <c r="C6" s="1" t="s">
        <v>261</v>
      </c>
      <c r="D6" s="99">
        <v>2000</v>
      </c>
      <c r="E6" s="100">
        <v>10</v>
      </c>
      <c r="F6" s="1"/>
    </row>
    <row r="7" spans="1:7">
      <c r="A7" s="4"/>
      <c r="B7" s="4"/>
      <c r="C7" s="1" t="s">
        <v>262</v>
      </c>
      <c r="D7" s="99">
        <v>1500</v>
      </c>
      <c r="E7" s="100">
        <v>1500</v>
      </c>
      <c r="F7" s="1"/>
    </row>
    <row r="8" spans="1:7">
      <c r="A8" s="4"/>
      <c r="B8" s="4"/>
      <c r="C8" s="1" t="s">
        <v>263</v>
      </c>
      <c r="D8" s="99">
        <v>2000</v>
      </c>
      <c r="E8" s="100">
        <v>2000</v>
      </c>
      <c r="F8" s="1"/>
    </row>
    <row r="9" spans="1:7">
      <c r="C9" s="1" t="s">
        <v>264</v>
      </c>
      <c r="D9" s="106">
        <v>50</v>
      </c>
      <c r="E9" s="99">
        <v>50</v>
      </c>
    </row>
  </sheetData>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0C0"/>
    <pageSetUpPr fitToPage="1"/>
  </sheetPr>
  <dimension ref="A1:G55"/>
  <sheetViews>
    <sheetView showGridLines="0" zoomScaleNormal="100" workbookViewId="0">
      <selection activeCell="B16" sqref="B16:C16"/>
    </sheetView>
  </sheetViews>
  <sheetFormatPr defaultColWidth="8.85546875" defaultRowHeight="15"/>
  <cols>
    <col min="1" max="2" width="8.42578125" style="23" customWidth="1"/>
    <col min="3" max="3" width="87.7109375" style="24" customWidth="1"/>
    <col min="4" max="4" width="5.7109375" style="24" customWidth="1"/>
    <col min="5" max="6" width="8.42578125" style="24" customWidth="1"/>
    <col min="7" max="7" width="90.140625" style="24" customWidth="1"/>
  </cols>
  <sheetData>
    <row r="1" spans="1:7" s="186" customFormat="1" ht="30" customHeight="1" thickBot="1">
      <c r="A1" s="346" t="s">
        <v>265</v>
      </c>
      <c r="B1" s="347"/>
      <c r="C1" s="347"/>
      <c r="D1" s="347"/>
      <c r="E1" s="347"/>
      <c r="F1" s="347"/>
      <c r="G1" s="347"/>
    </row>
    <row r="2" spans="1:7" ht="18" customHeight="1" thickBot="1">
      <c r="A2" s="188">
        <v>1</v>
      </c>
      <c r="B2" s="356" t="s">
        <v>59</v>
      </c>
      <c r="C2" s="357"/>
      <c r="D2" s="192"/>
      <c r="E2" s="188">
        <v>3</v>
      </c>
      <c r="F2" s="356" t="s">
        <v>60</v>
      </c>
      <c r="G2" s="357"/>
    </row>
    <row r="3" spans="1:7" ht="18" customHeight="1" thickBot="1">
      <c r="A3" s="191" t="s">
        <v>61</v>
      </c>
      <c r="B3" s="341" t="s">
        <v>62</v>
      </c>
      <c r="C3" s="336"/>
      <c r="D3" s="172"/>
      <c r="E3" s="191" t="s">
        <v>61</v>
      </c>
      <c r="F3" s="335" t="s">
        <v>63</v>
      </c>
      <c r="G3" s="336"/>
    </row>
    <row r="4" spans="1:7" ht="18" customHeight="1">
      <c r="A4" s="216"/>
      <c r="B4" s="339" t="s">
        <v>64</v>
      </c>
      <c r="C4" s="340"/>
      <c r="D4" s="172"/>
      <c r="E4" s="216" t="s">
        <v>61</v>
      </c>
      <c r="F4" s="358" t="s">
        <v>277</v>
      </c>
      <c r="G4" s="359"/>
    </row>
    <row r="5" spans="1:7" ht="18" customHeight="1">
      <c r="A5" s="216"/>
      <c r="B5" s="187"/>
      <c r="C5" s="282" t="s">
        <v>65</v>
      </c>
      <c r="D5" s="174"/>
      <c r="E5" s="216"/>
      <c r="F5" s="358" t="s">
        <v>278</v>
      </c>
      <c r="G5" s="359"/>
    </row>
    <row r="6" spans="1:7" ht="18" customHeight="1" thickBot="1">
      <c r="A6" s="216"/>
      <c r="B6" s="187"/>
      <c r="C6" s="282"/>
      <c r="D6" s="172"/>
      <c r="E6" s="116"/>
      <c r="F6" s="337" t="s">
        <v>66</v>
      </c>
      <c r="G6" s="338"/>
    </row>
    <row r="7" spans="1:7" ht="18" customHeight="1">
      <c r="A7" s="216"/>
      <c r="B7" s="187"/>
      <c r="C7" s="282"/>
      <c r="D7" s="172"/>
      <c r="E7" s="189" t="s">
        <v>61</v>
      </c>
      <c r="F7" s="342" t="s">
        <v>67</v>
      </c>
      <c r="G7" s="343"/>
    </row>
    <row r="8" spans="1:7" ht="18" customHeight="1" thickBot="1">
      <c r="A8" s="216"/>
      <c r="B8" s="187"/>
      <c r="C8" s="170" t="s">
        <v>68</v>
      </c>
      <c r="D8" s="192"/>
      <c r="E8" s="116"/>
      <c r="F8" s="337" t="s">
        <v>69</v>
      </c>
      <c r="G8" s="338"/>
    </row>
    <row r="9" spans="1:7" ht="18" customHeight="1" thickBot="1">
      <c r="A9" s="116"/>
      <c r="B9" s="337" t="s">
        <v>70</v>
      </c>
      <c r="C9" s="338"/>
      <c r="D9" s="192"/>
      <c r="E9" s="216"/>
      <c r="F9" s="344" t="s">
        <v>71</v>
      </c>
      <c r="G9" s="345"/>
    </row>
    <row r="10" spans="1:7" ht="18" customHeight="1" thickBot="1">
      <c r="A10" s="191" t="s">
        <v>61</v>
      </c>
      <c r="B10" s="341" t="s">
        <v>72</v>
      </c>
      <c r="C10" s="336"/>
      <c r="D10" s="192"/>
      <c r="E10" s="216"/>
      <c r="F10" s="339" t="s">
        <v>73</v>
      </c>
      <c r="G10" s="340"/>
    </row>
    <row r="11" spans="1:7" ht="18" customHeight="1">
      <c r="A11" s="216"/>
      <c r="B11" s="339" t="s">
        <v>74</v>
      </c>
      <c r="C11" s="340"/>
      <c r="D11" s="192"/>
      <c r="E11" s="216"/>
      <c r="F11" s="339" t="s">
        <v>294</v>
      </c>
      <c r="G11" s="340"/>
    </row>
    <row r="12" spans="1:7" ht="18" customHeight="1">
      <c r="A12" s="216"/>
      <c r="B12" s="187"/>
      <c r="C12" s="170" t="s">
        <v>75</v>
      </c>
      <c r="D12" s="192"/>
      <c r="E12" s="216"/>
      <c r="F12" s="339" t="s">
        <v>290</v>
      </c>
      <c r="G12" s="340"/>
    </row>
    <row r="13" spans="1:7" ht="18" customHeight="1">
      <c r="A13" s="216"/>
      <c r="B13" s="187"/>
      <c r="C13" s="170" t="s">
        <v>295</v>
      </c>
      <c r="D13" s="192"/>
      <c r="E13" s="216"/>
      <c r="F13" s="339" t="s">
        <v>76</v>
      </c>
      <c r="G13" s="340"/>
    </row>
    <row r="14" spans="1:7" ht="18" customHeight="1" thickBot="1">
      <c r="A14" s="116"/>
      <c r="B14" s="337" t="s">
        <v>77</v>
      </c>
      <c r="C14" s="338"/>
      <c r="D14" s="192"/>
      <c r="E14" s="216"/>
      <c r="F14" s="339" t="s">
        <v>78</v>
      </c>
      <c r="G14" s="340"/>
    </row>
    <row r="15" spans="1:7" ht="18" customHeight="1" thickBot="1">
      <c r="A15" s="191" t="s">
        <v>61</v>
      </c>
      <c r="B15" s="341" t="s">
        <v>79</v>
      </c>
      <c r="C15" s="336"/>
      <c r="D15" s="192"/>
      <c r="E15" s="216"/>
      <c r="F15" s="339" t="s">
        <v>80</v>
      </c>
      <c r="G15" s="340"/>
    </row>
    <row r="16" spans="1:7" ht="18" customHeight="1" thickBot="1">
      <c r="A16" s="216"/>
      <c r="B16" s="339" t="s">
        <v>81</v>
      </c>
      <c r="C16" s="340"/>
      <c r="D16" s="192"/>
      <c r="E16" s="116"/>
      <c r="F16" s="337" t="s">
        <v>82</v>
      </c>
      <c r="G16" s="338"/>
    </row>
    <row r="17" spans="1:7" ht="18" customHeight="1" thickBot="1">
      <c r="A17" s="216"/>
      <c r="B17" s="339" t="s">
        <v>83</v>
      </c>
      <c r="C17" s="340"/>
      <c r="D17" s="192"/>
      <c r="E17" s="192"/>
      <c r="F17" s="192"/>
      <c r="G17" s="193"/>
    </row>
    <row r="18" spans="1:7" ht="18" customHeight="1" thickBot="1">
      <c r="A18" s="216"/>
      <c r="B18" s="339" t="s">
        <v>84</v>
      </c>
      <c r="C18" s="340"/>
      <c r="D18" s="192"/>
      <c r="E18" s="188">
        <v>4</v>
      </c>
      <c r="F18" s="266" t="s">
        <v>85</v>
      </c>
      <c r="G18" s="267"/>
    </row>
    <row r="19" spans="1:7" ht="18" customHeight="1" thickBot="1">
      <c r="A19" s="216"/>
      <c r="B19" s="339" t="s">
        <v>86</v>
      </c>
      <c r="C19" s="340"/>
      <c r="D19" s="192"/>
      <c r="E19" s="351" t="s">
        <v>87</v>
      </c>
      <c r="F19" s="352"/>
      <c r="G19" s="353"/>
    </row>
    <row r="20" spans="1:7" ht="18" customHeight="1" thickBot="1">
      <c r="A20" s="216"/>
      <c r="B20" s="339" t="s">
        <v>88</v>
      </c>
      <c r="C20" s="340"/>
      <c r="D20" s="192"/>
      <c r="E20" s="191" t="s">
        <v>61</v>
      </c>
      <c r="F20" s="260" t="s">
        <v>89</v>
      </c>
      <c r="G20" s="261"/>
    </row>
    <row r="21" spans="1:7" ht="18" customHeight="1" thickBot="1">
      <c r="A21" s="116" t="s">
        <v>61</v>
      </c>
      <c r="B21" s="354" t="s">
        <v>90</v>
      </c>
      <c r="C21" s="355"/>
      <c r="D21" s="192"/>
      <c r="E21" s="216"/>
      <c r="F21" s="264" t="s">
        <v>91</v>
      </c>
      <c r="G21" s="265"/>
    </row>
    <row r="22" spans="1:7" ht="18" customHeight="1" thickBot="1">
      <c r="A22" s="194"/>
      <c r="B22" s="192"/>
      <c r="C22" s="192"/>
      <c r="D22" s="192"/>
      <c r="E22" s="216"/>
      <c r="F22" s="264" t="s">
        <v>92</v>
      </c>
      <c r="G22" s="265"/>
    </row>
    <row r="23" spans="1:7" ht="18" customHeight="1" thickBot="1">
      <c r="A23" s="188">
        <v>2</v>
      </c>
      <c r="B23" s="356" t="s">
        <v>93</v>
      </c>
      <c r="C23" s="357"/>
      <c r="D23" s="192"/>
      <c r="E23" s="216"/>
      <c r="F23" s="264" t="s">
        <v>94</v>
      </c>
      <c r="G23" s="265"/>
    </row>
    <row r="24" spans="1:7" ht="18" customHeight="1" thickBot="1">
      <c r="A24" s="191" t="s">
        <v>61</v>
      </c>
      <c r="B24" s="335" t="s">
        <v>95</v>
      </c>
      <c r="C24" s="336"/>
      <c r="D24" s="192"/>
      <c r="E24" s="216" t="s">
        <v>61</v>
      </c>
      <c r="F24" s="190" t="s">
        <v>96</v>
      </c>
      <c r="G24" s="268"/>
    </row>
    <row r="25" spans="1:7" ht="18" customHeight="1">
      <c r="A25" s="216"/>
      <c r="B25" s="339" t="s">
        <v>97</v>
      </c>
      <c r="C25" s="340"/>
      <c r="D25" s="192"/>
      <c r="E25" s="216"/>
      <c r="F25" s="264" t="s">
        <v>98</v>
      </c>
      <c r="G25" s="265"/>
    </row>
    <row r="26" spans="1:7" ht="18" customHeight="1">
      <c r="A26" s="216"/>
      <c r="B26" s="339" t="s">
        <v>99</v>
      </c>
      <c r="C26" s="340"/>
      <c r="D26" s="192"/>
      <c r="E26" s="216"/>
      <c r="F26" s="264" t="s">
        <v>100</v>
      </c>
      <c r="G26" s="265"/>
    </row>
    <row r="27" spans="1:7" ht="18" customHeight="1">
      <c r="A27" s="216"/>
      <c r="B27" s="339" t="s">
        <v>101</v>
      </c>
      <c r="C27" s="340"/>
      <c r="D27" s="192"/>
      <c r="E27" s="216"/>
      <c r="F27" s="264" t="s">
        <v>102</v>
      </c>
      <c r="G27" s="265"/>
    </row>
    <row r="28" spans="1:7" ht="18" customHeight="1">
      <c r="A28" s="216"/>
      <c r="B28" s="339" t="s">
        <v>103</v>
      </c>
      <c r="C28" s="340"/>
      <c r="D28" s="192"/>
      <c r="E28" s="216" t="s">
        <v>61</v>
      </c>
      <c r="F28" s="348" t="s">
        <v>104</v>
      </c>
      <c r="G28" s="330"/>
    </row>
    <row r="29" spans="1:7" ht="18" customHeight="1" thickBot="1">
      <c r="A29" s="216"/>
      <c r="B29" s="339" t="s">
        <v>105</v>
      </c>
      <c r="C29" s="340"/>
      <c r="D29" s="192"/>
      <c r="E29" s="116"/>
      <c r="F29" s="349"/>
      <c r="G29" s="350"/>
    </row>
    <row r="30" spans="1:7" ht="18" customHeight="1" thickBot="1">
      <c r="A30" s="116"/>
      <c r="B30" s="262" t="s">
        <v>106</v>
      </c>
      <c r="C30" s="263"/>
      <c r="D30" s="192"/>
      <c r="E30" s="192"/>
      <c r="F30" s="192"/>
      <c r="G30" s="193"/>
    </row>
    <row r="31" spans="1:7" ht="18" customHeight="1">
      <c r="A31" s="217"/>
      <c r="B31" s="218"/>
      <c r="C31" s="17"/>
      <c r="D31" s="192"/>
      <c r="E31" s="192"/>
      <c r="F31" s="192"/>
      <c r="G31" s="193"/>
    </row>
    <row r="32" spans="1:7" ht="18" customHeight="1" thickBot="1">
      <c r="A32" s="219"/>
      <c r="B32" s="220"/>
      <c r="C32" s="221"/>
      <c r="D32" s="195"/>
      <c r="E32" s="221"/>
      <c r="F32" s="221"/>
      <c r="G32" s="246"/>
    </row>
    <row r="33" spans="1:1" ht="18" customHeight="1"/>
    <row r="34" spans="1:1" ht="18" customHeight="1"/>
    <row r="35" spans="1:1" ht="18" customHeight="1"/>
    <row r="36" spans="1:1" ht="18" customHeight="1"/>
    <row r="37" spans="1:1" ht="18" customHeight="1"/>
    <row r="38" spans="1:1" ht="18" customHeight="1">
      <c r="A38"/>
    </row>
    <row r="39" spans="1:1" ht="18" customHeight="1"/>
    <row r="40" spans="1:1" ht="18" customHeight="1"/>
    <row r="44" spans="1:1" ht="15.75" customHeight="1"/>
    <row r="55" ht="30" customHeight="1"/>
  </sheetData>
  <sheetProtection algorithmName="SHA-512" hashValue="9CITNeRHK6ri5Tm/S4CRIMTZCFSPUS5zNqnVdRJWxdZUEcn+/3D1R5ZvmdwHsukpk6knSc7lnLu4CuJbbx4h3w==" saltValue="ADOKROkmq150EKBpsqCIQg==" spinCount="100000" sheet="1" objects="1" scenarios="1"/>
  <mergeCells count="40">
    <mergeCell ref="B29:C29"/>
    <mergeCell ref="B23:C23"/>
    <mergeCell ref="B24:C24"/>
    <mergeCell ref="B25:C25"/>
    <mergeCell ref="B26:C26"/>
    <mergeCell ref="B27:C27"/>
    <mergeCell ref="B2:C2"/>
    <mergeCell ref="B3:C3"/>
    <mergeCell ref="B4:C4"/>
    <mergeCell ref="B9:C9"/>
    <mergeCell ref="B28:C28"/>
    <mergeCell ref="B20:C20"/>
    <mergeCell ref="B17:C17"/>
    <mergeCell ref="B18:C18"/>
    <mergeCell ref="A1:G1"/>
    <mergeCell ref="B15:C15"/>
    <mergeCell ref="F28:G29"/>
    <mergeCell ref="E19:G19"/>
    <mergeCell ref="F14:G14"/>
    <mergeCell ref="B19:C19"/>
    <mergeCell ref="B21:C21"/>
    <mergeCell ref="F2:G2"/>
    <mergeCell ref="F4:G4"/>
    <mergeCell ref="F15:G15"/>
    <mergeCell ref="F11:G11"/>
    <mergeCell ref="F12:G12"/>
    <mergeCell ref="F13:G13"/>
    <mergeCell ref="F5:G5"/>
    <mergeCell ref="F10:G10"/>
    <mergeCell ref="F6:G6"/>
    <mergeCell ref="F3:G3"/>
    <mergeCell ref="F16:G16"/>
    <mergeCell ref="B14:C14"/>
    <mergeCell ref="B16:C16"/>
    <mergeCell ref="B10:C10"/>
    <mergeCell ref="B11:C11"/>
    <mergeCell ref="F7:G7"/>
    <mergeCell ref="F8:G8"/>
    <mergeCell ref="F9:G9"/>
    <mergeCell ref="C5:C7"/>
  </mergeCells>
  <pageMargins left="0.4" right="0.4" top="0.75" bottom="0.75" header="0.3" footer="0.3"/>
  <pageSetup scale="60" orientation="landscape" r:id="rId1"/>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9374"/>
  </sheetPr>
  <dimension ref="A1:Y55"/>
  <sheetViews>
    <sheetView showGridLines="0" zoomScaleNormal="100" zoomScaleSheetLayoutView="50" workbookViewId="0">
      <pane xSplit="13" topLeftCell="N1" activePane="topRight" state="frozen"/>
      <selection activeCell="E6" sqref="E6"/>
      <selection pane="topRight" activeCell="P19" sqref="P19"/>
    </sheetView>
  </sheetViews>
  <sheetFormatPr defaultColWidth="9.140625" defaultRowHeight="15"/>
  <cols>
    <col min="1" max="4" width="12.140625" style="1" customWidth="1"/>
    <col min="5" max="6" width="5.7109375" style="1" customWidth="1"/>
    <col min="7" max="10" width="12.140625" style="1" customWidth="1"/>
    <col min="11" max="13" width="10.28515625" hidden="1" customWidth="1"/>
    <col min="14" max="16384" width="9.140625" style="1"/>
  </cols>
  <sheetData>
    <row r="1" spans="1:25" ht="39.75" customHeight="1" thickBot="1">
      <c r="A1" s="346" t="s">
        <v>284</v>
      </c>
      <c r="B1" s="347"/>
      <c r="C1" s="347"/>
      <c r="D1" s="347"/>
      <c r="E1" s="347"/>
      <c r="F1" s="347"/>
      <c r="G1" s="347"/>
      <c r="H1" s="347"/>
      <c r="I1" s="347"/>
      <c r="J1" s="347"/>
    </row>
    <row r="2" spans="1:25" ht="15" customHeight="1">
      <c r="A2" s="208" t="s">
        <v>107</v>
      </c>
      <c r="B2" s="209"/>
      <c r="C2" s="209"/>
      <c r="D2" s="209"/>
      <c r="E2" s="209"/>
      <c r="F2" s="209"/>
      <c r="G2" s="209"/>
      <c r="H2" s="210"/>
      <c r="I2" s="210"/>
      <c r="J2" s="211"/>
    </row>
    <row r="3" spans="1:25" ht="15" customHeight="1">
      <c r="A3" s="360" t="s">
        <v>108</v>
      </c>
      <c r="B3" s="361"/>
      <c r="C3" s="361"/>
      <c r="D3" s="361"/>
      <c r="E3" s="361"/>
      <c r="F3" s="361"/>
      <c r="G3" s="361"/>
      <c r="H3" s="361"/>
      <c r="I3" s="361"/>
      <c r="J3" s="362"/>
    </row>
    <row r="4" spans="1:25" ht="15" customHeight="1">
      <c r="A4" s="390" t="s">
        <v>109</v>
      </c>
      <c r="B4" s="391"/>
      <c r="C4" s="391"/>
      <c r="D4" s="391"/>
      <c r="E4" s="391"/>
      <c r="F4" s="391"/>
      <c r="G4" s="391"/>
      <c r="H4" s="391"/>
      <c r="I4" s="391"/>
      <c r="J4" s="392"/>
    </row>
    <row r="5" spans="1:25" ht="19.5">
      <c r="A5" s="393" t="s">
        <v>110</v>
      </c>
      <c r="B5" s="394"/>
      <c r="C5" s="394"/>
      <c r="D5" s="394"/>
      <c r="E5" s="394"/>
      <c r="F5" s="394"/>
      <c r="G5" s="394"/>
      <c r="H5" s="394"/>
      <c r="I5" s="394"/>
      <c r="J5" s="395"/>
    </row>
    <row r="6" spans="1:25" ht="15" customHeight="1">
      <c r="A6" s="396" t="s">
        <v>111</v>
      </c>
      <c r="B6" s="396"/>
      <c r="C6" s="396"/>
      <c r="D6" s="397"/>
      <c r="E6" s="398"/>
      <c r="F6" s="398"/>
      <c r="G6" s="398"/>
      <c r="H6" s="398"/>
      <c r="I6" s="398"/>
      <c r="J6" s="398"/>
    </row>
    <row r="7" spans="1:25">
      <c r="A7" s="407" t="s">
        <v>112</v>
      </c>
      <c r="B7" s="407"/>
      <c r="C7" s="408"/>
      <c r="D7" s="409"/>
      <c r="E7" s="409"/>
      <c r="F7" s="410" t="s">
        <v>113</v>
      </c>
      <c r="G7" s="411"/>
      <c r="H7" s="408"/>
      <c r="I7" s="409"/>
      <c r="J7" s="409"/>
    </row>
    <row r="8" spans="1:25" ht="21" customHeight="1">
      <c r="A8" s="407" t="s">
        <v>114</v>
      </c>
      <c r="B8" s="407"/>
      <c r="C8" s="408"/>
      <c r="D8" s="409"/>
      <c r="E8" s="412"/>
      <c r="F8" s="425" t="s">
        <v>115</v>
      </c>
      <c r="G8" s="425"/>
      <c r="H8" s="408"/>
      <c r="I8" s="409"/>
      <c r="J8" s="409"/>
      <c r="N8" s="2"/>
      <c r="O8" s="363" t="s">
        <v>116</v>
      </c>
      <c r="P8" s="364"/>
      <c r="Q8" s="364"/>
      <c r="R8" s="364"/>
      <c r="S8" s="364"/>
      <c r="T8" s="364"/>
      <c r="U8" s="364"/>
      <c r="V8" s="364"/>
      <c r="W8" s="364"/>
      <c r="X8" s="364"/>
      <c r="Y8" s="365"/>
    </row>
    <row r="9" spans="1:25">
      <c r="A9" s="387"/>
      <c r="B9" s="388"/>
      <c r="C9" s="388"/>
      <c r="D9" s="388"/>
      <c r="E9" s="388"/>
      <c r="F9" s="388"/>
      <c r="G9" s="388"/>
      <c r="H9" s="388"/>
      <c r="I9" s="388"/>
      <c r="J9" s="389"/>
      <c r="O9" s="366"/>
      <c r="P9" s="367"/>
      <c r="Q9" s="367"/>
      <c r="R9" s="367"/>
      <c r="S9" s="367"/>
      <c r="T9" s="367"/>
      <c r="U9" s="367"/>
      <c r="V9" s="367"/>
      <c r="W9" s="367"/>
      <c r="X9" s="367"/>
      <c r="Y9" s="368"/>
    </row>
    <row r="10" spans="1:25" ht="21" thickTop="1" thickBot="1">
      <c r="A10" s="386" t="s">
        <v>117</v>
      </c>
      <c r="B10" s="386"/>
      <c r="C10" s="386"/>
      <c r="D10" s="386"/>
      <c r="E10" s="386"/>
      <c r="F10" s="386"/>
      <c r="G10" s="386"/>
      <c r="H10" s="386"/>
      <c r="I10" s="386"/>
      <c r="J10" s="386"/>
      <c r="O10" s="369"/>
      <c r="P10" s="370"/>
      <c r="Q10" s="370"/>
      <c r="R10" s="370"/>
      <c r="S10" s="370"/>
      <c r="T10" s="370"/>
      <c r="U10" s="370"/>
      <c r="V10" s="370"/>
      <c r="W10" s="370"/>
      <c r="X10" s="370"/>
      <c r="Y10" s="371"/>
    </row>
    <row r="11" spans="1:25" ht="15" customHeight="1" thickTop="1">
      <c r="A11" s="399" t="s">
        <v>118</v>
      </c>
      <c r="B11" s="400"/>
      <c r="C11" s="372"/>
      <c r="D11" s="373"/>
      <c r="E11" s="144"/>
      <c r="F11" s="145"/>
      <c r="G11" s="399" t="s">
        <v>119</v>
      </c>
      <c r="H11" s="400"/>
      <c r="I11" s="372"/>
      <c r="J11" s="373"/>
      <c r="O11" s="377" t="s">
        <v>120</v>
      </c>
      <c r="P11" s="378"/>
      <c r="Q11" s="378"/>
      <c r="R11" s="378"/>
      <c r="S11" s="378"/>
      <c r="T11" s="378"/>
      <c r="U11" s="378"/>
      <c r="V11" s="378"/>
      <c r="W11" s="378"/>
      <c r="X11" s="378"/>
      <c r="Y11" s="379"/>
    </row>
    <row r="12" spans="1:25" ht="15" customHeight="1" thickBot="1">
      <c r="A12" s="374" t="s">
        <v>121</v>
      </c>
      <c r="B12" s="375"/>
      <c r="C12" s="375"/>
      <c r="D12" s="376"/>
      <c r="E12" s="10"/>
      <c r="F12" s="4"/>
      <c r="G12" s="375" t="s">
        <v>122</v>
      </c>
      <c r="H12" s="375"/>
      <c r="I12" s="375"/>
      <c r="J12" s="376"/>
      <c r="O12" s="380"/>
      <c r="P12" s="381"/>
      <c r="Q12" s="381"/>
      <c r="R12" s="381"/>
      <c r="S12" s="381"/>
      <c r="T12" s="381"/>
      <c r="U12" s="381"/>
      <c r="V12" s="381"/>
      <c r="W12" s="381"/>
      <c r="X12" s="381"/>
      <c r="Y12" s="382"/>
    </row>
    <row r="13" spans="1:25" ht="16.350000000000001" customHeight="1" thickTop="1" thickBot="1">
      <c r="A13" s="401" t="s">
        <v>123</v>
      </c>
      <c r="B13" s="402"/>
      <c r="C13" s="403">
        <f>SUM(G21:H31)</f>
        <v>0</v>
      </c>
      <c r="D13" s="404"/>
      <c r="E13" s="10"/>
      <c r="F13" s="4"/>
      <c r="G13" s="401" t="s">
        <v>123</v>
      </c>
      <c r="H13" s="402"/>
      <c r="I13" s="405">
        <f>ROUND(SUM(LARGE(M29:M39,{1,2,3,4,5,6,7,8})),0)</f>
        <v>0</v>
      </c>
      <c r="J13" s="406"/>
      <c r="N13" s="2"/>
      <c r="O13" s="383"/>
      <c r="P13" s="384"/>
      <c r="Q13" s="384"/>
      <c r="R13" s="384"/>
      <c r="S13" s="384"/>
      <c r="T13" s="384"/>
      <c r="U13" s="384"/>
      <c r="V13" s="384"/>
      <c r="W13" s="384"/>
      <c r="X13" s="384"/>
      <c r="Y13" s="385"/>
    </row>
    <row r="14" spans="1:25">
      <c r="A14" s="421" t="s">
        <v>124</v>
      </c>
      <c r="B14" s="422"/>
      <c r="C14" s="419">
        <f>G34</f>
        <v>0</v>
      </c>
      <c r="D14" s="420"/>
      <c r="E14" s="10"/>
      <c r="F14" s="4"/>
      <c r="G14" s="421" t="s">
        <v>124</v>
      </c>
      <c r="H14" s="422"/>
      <c r="I14" s="413">
        <f>ROUND(I34,0)</f>
        <v>0</v>
      </c>
      <c r="J14" s="414"/>
      <c r="N14" s="2"/>
    </row>
    <row r="15" spans="1:25">
      <c r="A15" s="423" t="s">
        <v>125</v>
      </c>
      <c r="B15" s="424"/>
      <c r="C15" s="415">
        <f>SUM(C13:D14)</f>
        <v>0</v>
      </c>
      <c r="D15" s="416"/>
      <c r="E15" s="66"/>
      <c r="F15" s="67" t="str">
        <f>IF(I15&lt;DROPLIST!$G$2,"","CAPPED")</f>
        <v/>
      </c>
      <c r="G15" s="423" t="s">
        <v>125</v>
      </c>
      <c r="H15" s="424"/>
      <c r="I15" s="417">
        <f>MIN(DROPLIST!$G$2,SUM(I13:J14))</f>
        <v>0</v>
      </c>
      <c r="J15" s="418"/>
      <c r="N15" s="2"/>
    </row>
    <row r="16" spans="1:25">
      <c r="A16" s="421" t="s">
        <v>126</v>
      </c>
      <c r="B16" s="422"/>
      <c r="C16" s="419">
        <f>C15*0.06</f>
        <v>0</v>
      </c>
      <c r="D16" s="420"/>
      <c r="E16" s="10"/>
      <c r="F16" s="4"/>
      <c r="G16" s="421" t="s">
        <v>126</v>
      </c>
      <c r="H16" s="422"/>
      <c r="I16" s="413">
        <f>ROUND((I15*0.06),0)</f>
        <v>0</v>
      </c>
      <c r="J16" s="414"/>
      <c r="N16" s="2"/>
    </row>
    <row r="17" spans="1:19" ht="15.75" thickBot="1">
      <c r="A17" s="426" t="s">
        <v>127</v>
      </c>
      <c r="B17" s="427"/>
      <c r="C17" s="432">
        <f>SUM(C15:D16)</f>
        <v>0</v>
      </c>
      <c r="D17" s="433"/>
      <c r="E17" s="10"/>
      <c r="F17" s="6"/>
      <c r="G17" s="426" t="s">
        <v>127</v>
      </c>
      <c r="H17" s="427"/>
      <c r="I17" s="434">
        <f>SUM(I15:J16)</f>
        <v>0</v>
      </c>
      <c r="J17" s="435"/>
      <c r="N17" s="2"/>
    </row>
    <row r="18" spans="1:19" ht="15.75" thickTop="1">
      <c r="A18" s="436" t="s">
        <v>128</v>
      </c>
      <c r="B18" s="437"/>
      <c r="C18" s="437"/>
      <c r="D18" s="51">
        <f>COUNTIF(G21:H31,"&gt;0")</f>
        <v>0</v>
      </c>
      <c r="E18" s="7"/>
      <c r="F18" s="7"/>
      <c r="G18" s="436" t="s">
        <v>129</v>
      </c>
      <c r="H18" s="437"/>
      <c r="I18" s="437"/>
      <c r="J18" s="19">
        <f>MIN(COUNTIF(M$29:M$39,"&gt;0.01"),8)</f>
        <v>0</v>
      </c>
      <c r="N18" s="2"/>
    </row>
    <row r="19" spans="1:19" ht="15.75" thickBot="1">
      <c r="A19" s="428" t="str">
        <f>IF($I$15&lt;DROPLIST!$G$2,"","*Approved up to the cap per organization of $"&amp;DROPLIST!$G$2)</f>
        <v/>
      </c>
      <c r="B19" s="428"/>
      <c r="C19" s="428"/>
      <c r="D19" s="428"/>
      <c r="E19" s="428"/>
      <c r="F19" s="428"/>
      <c r="G19" s="428"/>
      <c r="H19" s="428"/>
      <c r="I19" s="428"/>
      <c r="J19" s="428"/>
      <c r="N19" s="2"/>
    </row>
    <row r="20" spans="1:19" ht="17.25" thickTop="1" thickBot="1">
      <c r="A20" s="269" t="s">
        <v>130</v>
      </c>
      <c r="B20" s="431" t="s">
        <v>131</v>
      </c>
      <c r="C20" s="431"/>
      <c r="D20" s="431"/>
      <c r="E20" s="431"/>
      <c r="F20" s="431"/>
      <c r="G20" s="431" t="s">
        <v>132</v>
      </c>
      <c r="H20" s="431"/>
      <c r="I20" s="431" t="s">
        <v>133</v>
      </c>
      <c r="J20" s="431"/>
      <c r="N20" s="2"/>
    </row>
    <row r="21" spans="1:19" ht="15.75" thickTop="1">
      <c r="A21" s="163" t="s">
        <v>134</v>
      </c>
      <c r="B21" s="429">
        <f>'E-1'!$B$7</f>
        <v>0</v>
      </c>
      <c r="C21" s="430"/>
      <c r="D21" s="430"/>
      <c r="E21" s="430"/>
      <c r="F21" s="160"/>
      <c r="G21" s="450">
        <f>'E-1'!$C$31</f>
        <v>0</v>
      </c>
      <c r="H21" s="451"/>
      <c r="I21" s="438">
        <f>L29</f>
        <v>0</v>
      </c>
      <c r="J21" s="439"/>
      <c r="N21" s="11"/>
    </row>
    <row r="22" spans="1:19">
      <c r="A22" s="164" t="s">
        <v>135</v>
      </c>
      <c r="B22" s="448">
        <f>'E-2'!$B$7</f>
        <v>0</v>
      </c>
      <c r="C22" s="449"/>
      <c r="D22" s="449"/>
      <c r="E22" s="449"/>
      <c r="F22" s="161"/>
      <c r="G22" s="440">
        <f>'E-2'!$C$31</f>
        <v>0</v>
      </c>
      <c r="H22" s="441"/>
      <c r="I22" s="442">
        <f>L30</f>
        <v>0</v>
      </c>
      <c r="J22" s="443"/>
      <c r="N22" s="11"/>
    </row>
    <row r="23" spans="1:19" s="3" customFormat="1">
      <c r="A23" s="164" t="s">
        <v>136</v>
      </c>
      <c r="B23" s="448">
        <f>'E-3'!$B$7</f>
        <v>0</v>
      </c>
      <c r="C23" s="449"/>
      <c r="D23" s="449"/>
      <c r="E23" s="449"/>
      <c r="F23" s="161"/>
      <c r="G23" s="440">
        <f>'E-3'!$C$31</f>
        <v>0</v>
      </c>
      <c r="H23" s="441"/>
      <c r="I23" s="442">
        <f>L31</f>
        <v>0</v>
      </c>
      <c r="J23" s="443"/>
      <c r="K23"/>
      <c r="L23"/>
      <c r="M23"/>
      <c r="N23" s="12"/>
    </row>
    <row r="24" spans="1:19">
      <c r="A24" s="164" t="s">
        <v>137</v>
      </c>
      <c r="B24" s="448">
        <f>'E-4'!$B$7</f>
        <v>0</v>
      </c>
      <c r="C24" s="449"/>
      <c r="D24" s="449"/>
      <c r="E24" s="449"/>
      <c r="F24" s="161"/>
      <c r="G24" s="440">
        <f>'E-4'!$C$31</f>
        <v>0</v>
      </c>
      <c r="H24" s="441"/>
      <c r="I24" s="442">
        <f t="shared" ref="I24:I31" si="0">L32</f>
        <v>0</v>
      </c>
      <c r="J24" s="443"/>
      <c r="N24" s="11"/>
    </row>
    <row r="25" spans="1:19">
      <c r="A25" s="164" t="s">
        <v>138</v>
      </c>
      <c r="B25" s="448">
        <f>'E-5'!$B$7</f>
        <v>0</v>
      </c>
      <c r="C25" s="449"/>
      <c r="D25" s="449"/>
      <c r="E25" s="449"/>
      <c r="F25" s="161"/>
      <c r="G25" s="440">
        <f>'E-5'!$C$31</f>
        <v>0</v>
      </c>
      <c r="H25" s="441"/>
      <c r="I25" s="442">
        <f>L33</f>
        <v>0</v>
      </c>
      <c r="J25" s="443"/>
      <c r="N25" s="2"/>
    </row>
    <row r="26" spans="1:19">
      <c r="A26" s="164" t="s">
        <v>139</v>
      </c>
      <c r="B26" s="448">
        <f>'E-6'!$B$7</f>
        <v>0</v>
      </c>
      <c r="C26" s="449"/>
      <c r="D26" s="449"/>
      <c r="E26" s="449"/>
      <c r="F26" s="161"/>
      <c r="G26" s="440">
        <f>'E-6'!$C$31</f>
        <v>0</v>
      </c>
      <c r="H26" s="441"/>
      <c r="I26" s="442">
        <f t="shared" si="0"/>
        <v>0</v>
      </c>
      <c r="J26" s="443"/>
      <c r="N26" s="2"/>
    </row>
    <row r="27" spans="1:19">
      <c r="A27" s="164" t="s">
        <v>140</v>
      </c>
      <c r="B27" s="448">
        <f>'E-7'!$B$7</f>
        <v>0</v>
      </c>
      <c r="C27" s="449"/>
      <c r="D27" s="449"/>
      <c r="E27" s="449"/>
      <c r="F27" s="161"/>
      <c r="G27" s="440">
        <f>'E-7'!$C$31</f>
        <v>0</v>
      </c>
      <c r="H27" s="441"/>
      <c r="I27" s="442">
        <f t="shared" si="0"/>
        <v>0</v>
      </c>
      <c r="J27" s="443"/>
    </row>
    <row r="28" spans="1:19" s="16" customFormat="1" ht="15.75" thickBot="1">
      <c r="A28" s="164" t="s">
        <v>141</v>
      </c>
      <c r="B28" s="448">
        <f>'E-8'!$B$7</f>
        <v>0</v>
      </c>
      <c r="C28" s="449"/>
      <c r="D28" s="449"/>
      <c r="E28" s="449"/>
      <c r="F28" s="161"/>
      <c r="G28" s="440">
        <f>'E-8'!$C$31</f>
        <v>0</v>
      </c>
      <c r="H28" s="441"/>
      <c r="I28" s="442">
        <f t="shared" si="0"/>
        <v>0</v>
      </c>
      <c r="J28" s="443"/>
      <c r="K28" s="143" t="s">
        <v>142</v>
      </c>
      <c r="L28" s="83" t="s">
        <v>143</v>
      </c>
      <c r="M28" s="82" t="s">
        <v>144</v>
      </c>
      <c r="S28" s="26"/>
    </row>
    <row r="29" spans="1:19" ht="15.75" thickTop="1">
      <c r="A29" s="164" t="s">
        <v>145</v>
      </c>
      <c r="B29" s="448">
        <f>'E-9'!$B$7</f>
        <v>0</v>
      </c>
      <c r="C29" s="449"/>
      <c r="D29" s="449"/>
      <c r="E29" s="449"/>
      <c r="F29" s="161"/>
      <c r="G29" s="440">
        <f>'E-9'!$C$31</f>
        <v>0</v>
      </c>
      <c r="H29" s="441"/>
      <c r="I29" s="442">
        <f t="shared" si="0"/>
        <v>0</v>
      </c>
      <c r="J29" s="443"/>
      <c r="K29" s="76">
        <v>9.9999999999999995E-8</v>
      </c>
      <c r="L29" s="80">
        <f>'E-1'!$E$31</f>
        <v>0</v>
      </c>
      <c r="M29" s="73">
        <f t="shared" ref="M29:M39" si="1">IF($L29=0,0,IF($L29="Ineligible",0,IF($L29&gt;0,$L29+$K29,FALSE)))</f>
        <v>0</v>
      </c>
    </row>
    <row r="30" spans="1:19">
      <c r="A30" s="164" t="s">
        <v>146</v>
      </c>
      <c r="B30" s="448">
        <f>'E-10'!$B$7</f>
        <v>0</v>
      </c>
      <c r="C30" s="449"/>
      <c r="D30" s="449"/>
      <c r="E30" s="449"/>
      <c r="F30" s="161"/>
      <c r="G30" s="440">
        <f>'E-10'!$C$31</f>
        <v>0</v>
      </c>
      <c r="H30" s="441"/>
      <c r="I30" s="442">
        <f t="shared" si="0"/>
        <v>0</v>
      </c>
      <c r="J30" s="443"/>
      <c r="K30" s="77">
        <v>1.9999999999999999E-7</v>
      </c>
      <c r="L30" s="79">
        <f>'E-2'!$E$31</f>
        <v>0</v>
      </c>
      <c r="M30" s="74">
        <f t="shared" si="1"/>
        <v>0</v>
      </c>
    </row>
    <row r="31" spans="1:19">
      <c r="A31" s="165" t="s">
        <v>147</v>
      </c>
      <c r="B31" s="459">
        <f>Recurring!B9</f>
        <v>0</v>
      </c>
      <c r="C31" s="460"/>
      <c r="D31" s="460"/>
      <c r="E31" s="460"/>
      <c r="F31" s="162"/>
      <c r="G31" s="464">
        <f>Recurring!$C$33</f>
        <v>0</v>
      </c>
      <c r="H31" s="465"/>
      <c r="I31" s="444">
        <f t="shared" si="0"/>
        <v>0</v>
      </c>
      <c r="J31" s="445"/>
      <c r="K31" s="77">
        <v>2.9999999999999999E-7</v>
      </c>
      <c r="L31" s="79">
        <f>'E-3'!$E$31</f>
        <v>0</v>
      </c>
      <c r="M31" s="74">
        <f t="shared" si="1"/>
        <v>0</v>
      </c>
    </row>
    <row r="32" spans="1:19">
      <c r="A32" s="466" t="s">
        <v>148</v>
      </c>
      <c r="B32" s="467"/>
      <c r="C32" s="467"/>
      <c r="D32" s="467"/>
      <c r="E32" s="467"/>
      <c r="F32" s="467"/>
      <c r="G32" s="462">
        <f>SUM(G21:H31)</f>
        <v>0</v>
      </c>
      <c r="H32" s="463"/>
      <c r="I32" s="462">
        <f>SUM(I21:J31)</f>
        <v>0</v>
      </c>
      <c r="J32" s="463"/>
      <c r="K32" s="77">
        <v>3.9999999999999998E-7</v>
      </c>
      <c r="L32" s="79">
        <f>'E-4'!$E$31</f>
        <v>0</v>
      </c>
      <c r="M32" s="74">
        <f>IF($L32=0,0,IF($L32="Ineligible",0,IF($L32&gt;0,$L32+$K32,FALSE)))</f>
        <v>0</v>
      </c>
    </row>
    <row r="33" spans="1:13">
      <c r="A33" s="466" t="s">
        <v>149</v>
      </c>
      <c r="B33" s="466"/>
      <c r="C33" s="466"/>
      <c r="D33" s="466"/>
      <c r="E33" s="466"/>
      <c r="F33" s="466"/>
      <c r="G33" s="462" t="s">
        <v>150</v>
      </c>
      <c r="H33" s="463"/>
      <c r="I33" s="462">
        <f>ROUND(SUM(LARGE(M29:M39,{1,2,3,4,5,6,7,8})),0)</f>
        <v>0</v>
      </c>
      <c r="J33" s="463"/>
      <c r="K33" s="77">
        <v>4.9999999999999998E-7</v>
      </c>
      <c r="L33" s="79">
        <f>'E-5'!$E$31</f>
        <v>0</v>
      </c>
      <c r="M33" s="74">
        <f t="shared" si="1"/>
        <v>0</v>
      </c>
    </row>
    <row r="34" spans="1:13">
      <c r="A34" s="461" t="s">
        <v>151</v>
      </c>
      <c r="B34" s="461"/>
      <c r="C34" s="461"/>
      <c r="D34" s="461"/>
      <c r="E34" s="461"/>
      <c r="F34" s="461"/>
      <c r="G34" s="462">
        <f>Other!D15</f>
        <v>0</v>
      </c>
      <c r="H34" s="463"/>
      <c r="I34" s="462">
        <f>Other!E15</f>
        <v>0</v>
      </c>
      <c r="J34" s="463"/>
      <c r="K34" s="77">
        <v>5.9999999999999997E-7</v>
      </c>
      <c r="L34" s="79">
        <f>'E-6'!$E$31</f>
        <v>0</v>
      </c>
      <c r="M34" s="74">
        <f t="shared" si="1"/>
        <v>0</v>
      </c>
    </row>
    <row r="35" spans="1:13">
      <c r="A35" s="456" t="s">
        <v>152</v>
      </c>
      <c r="B35" s="456"/>
      <c r="C35" s="456"/>
      <c r="D35" s="456"/>
      <c r="E35" s="456"/>
      <c r="F35" s="456"/>
      <c r="G35" s="457">
        <f>SUM(G32+G34)</f>
        <v>0</v>
      </c>
      <c r="H35" s="458"/>
      <c r="I35" s="447">
        <f>SUM(I33+I34)</f>
        <v>0</v>
      </c>
      <c r="J35" s="447"/>
      <c r="K35" s="77">
        <v>6.9999999999999997E-7</v>
      </c>
      <c r="L35" s="79">
        <f>'E-7'!$E$31</f>
        <v>0</v>
      </c>
      <c r="M35" s="74">
        <f t="shared" si="1"/>
        <v>0</v>
      </c>
    </row>
    <row r="36" spans="1:13">
      <c r="K36" s="77">
        <v>7.9999999999999996E-7</v>
      </c>
      <c r="L36" s="79">
        <f>'E-8'!$E$31</f>
        <v>0</v>
      </c>
      <c r="M36" s="74">
        <f t="shared" si="1"/>
        <v>0</v>
      </c>
    </row>
    <row r="37" spans="1:13" hidden="1">
      <c r="F37" s="255" t="s">
        <v>153</v>
      </c>
      <c r="G37" s="446" t="s">
        <v>154</v>
      </c>
      <c r="H37" s="446"/>
      <c r="I37" s="446" t="s">
        <v>155</v>
      </c>
      <c r="J37" s="446"/>
      <c r="K37" s="77">
        <v>8.9999999999999996E-7</v>
      </c>
      <c r="L37" s="79">
        <f>'E-9'!$E$31</f>
        <v>0</v>
      </c>
      <c r="M37" s="74">
        <f t="shared" si="1"/>
        <v>0</v>
      </c>
    </row>
    <row r="38" spans="1:13" hidden="1">
      <c r="F38" s="254" t="s">
        <v>156</v>
      </c>
      <c r="G38" s="452">
        <f>$C$13-SUM($G$21:$H$31)</f>
        <v>0</v>
      </c>
      <c r="H38" s="452"/>
      <c r="I38" s="452">
        <f>$I$13-SUM($I$21:$J$31)-($I$33-$I$32)</f>
        <v>0</v>
      </c>
      <c r="J38" s="452"/>
      <c r="K38" s="77">
        <v>9.9999999999999995E-7</v>
      </c>
      <c r="L38" s="79">
        <f>'E-10'!$E$31</f>
        <v>0</v>
      </c>
      <c r="M38" s="74">
        <f t="shared" si="1"/>
        <v>0</v>
      </c>
    </row>
    <row r="39" spans="1:13" hidden="1">
      <c r="F39" s="254" t="s">
        <v>124</v>
      </c>
      <c r="G39" s="452">
        <f>$C$14-$G$34</f>
        <v>0</v>
      </c>
      <c r="H39" s="453"/>
      <c r="I39" s="454">
        <f>$I$14-$I$34</f>
        <v>0</v>
      </c>
      <c r="J39" s="455"/>
      <c r="K39" s="78">
        <v>1.1000000000000001E-6</v>
      </c>
      <c r="L39" s="81">
        <f>Recurring!$D$33</f>
        <v>0</v>
      </c>
      <c r="M39" s="75">
        <f t="shared" si="1"/>
        <v>0</v>
      </c>
    </row>
    <row r="40" spans="1:13" hidden="1">
      <c r="F40" s="254" t="s">
        <v>157</v>
      </c>
      <c r="G40" s="452">
        <f>$C$15-$G$35</f>
        <v>0</v>
      </c>
      <c r="H40" s="453"/>
      <c r="I40" s="452">
        <f>$I$15-$I$35</f>
        <v>0</v>
      </c>
      <c r="J40" s="453"/>
      <c r="K40" s="84"/>
      <c r="L40" s="85" t="s">
        <v>158</v>
      </c>
      <c r="M40" s="85" t="s">
        <v>158</v>
      </c>
    </row>
    <row r="41" spans="1:13">
      <c r="K41" s="84"/>
      <c r="L41" s="86">
        <f>ROUND(SUM(I21:J31),0)-I32</f>
        <v>0</v>
      </c>
      <c r="M41" s="86">
        <f>ROUND(SUM(LARGE(M29:M39,{1,2,3,4,5,6,7,8})),0)-I33</f>
        <v>0</v>
      </c>
    </row>
    <row r="42" spans="1:13">
      <c r="A42" s="3"/>
      <c r="B42" s="3"/>
      <c r="C42" s="3"/>
      <c r="D42" s="3"/>
      <c r="E42" s="3"/>
      <c r="F42" s="3"/>
      <c r="G42" s="3"/>
      <c r="H42" s="3"/>
      <c r="I42" s="3"/>
      <c r="J42" s="3"/>
    </row>
    <row r="44" spans="1:13" hidden="1"/>
    <row r="45" spans="1:13" hidden="1"/>
    <row r="46" spans="1:13" hidden="1"/>
    <row r="47" spans="1:13" hidden="1">
      <c r="A47" s="3"/>
      <c r="B47" s="3"/>
      <c r="C47" s="3"/>
      <c r="D47" s="3"/>
      <c r="E47" s="3"/>
      <c r="F47" s="3"/>
      <c r="G47" s="3"/>
      <c r="H47" s="3"/>
      <c r="I47" s="3"/>
      <c r="J47" s="3"/>
    </row>
    <row r="48" spans="1:13" hidden="1"/>
    <row r="50" spans="1:13" s="3" customFormat="1">
      <c r="A50" s="1"/>
      <c r="B50" s="1"/>
      <c r="C50" s="1"/>
      <c r="D50" s="1"/>
      <c r="E50" s="1"/>
      <c r="F50" s="1"/>
      <c r="G50" s="1"/>
      <c r="H50" s="1"/>
      <c r="I50" s="1"/>
      <c r="J50" s="1"/>
      <c r="K50"/>
    </row>
    <row r="55" spans="1:13" s="3" customFormat="1">
      <c r="A55" s="1"/>
      <c r="B55" s="1"/>
      <c r="C55" s="1"/>
      <c r="D55" s="1"/>
      <c r="E55" s="1"/>
      <c r="F55" s="1"/>
      <c r="G55" s="1"/>
      <c r="H55" s="1"/>
      <c r="I55" s="1"/>
      <c r="J55" s="1"/>
      <c r="K55"/>
      <c r="L55"/>
      <c r="M55"/>
    </row>
  </sheetData>
  <sheetProtection algorithmName="SHA-512" hashValue="ViwqrPyESZmwse/zMs7XjN4sYAtogSP8JHZtsLepnWHQLaGr3ckqDbF3QnVgG9H79sG+fA6d1neXm2tpE2edvw==" saltValue="kTkwWxIn+vy3E17Yk7ZP1w==" spinCount="100000" sheet="1" objects="1" scenarios="1"/>
  <mergeCells count="103">
    <mergeCell ref="G40:H40"/>
    <mergeCell ref="I37:J37"/>
    <mergeCell ref="I38:J38"/>
    <mergeCell ref="I39:J39"/>
    <mergeCell ref="I40:J40"/>
    <mergeCell ref="A35:F35"/>
    <mergeCell ref="G35:H35"/>
    <mergeCell ref="B28:E28"/>
    <mergeCell ref="I28:J28"/>
    <mergeCell ref="B29:E29"/>
    <mergeCell ref="B30:E30"/>
    <mergeCell ref="B31:E31"/>
    <mergeCell ref="A34:F34"/>
    <mergeCell ref="G34:H34"/>
    <mergeCell ref="I34:J34"/>
    <mergeCell ref="G31:H31"/>
    <mergeCell ref="A33:F33"/>
    <mergeCell ref="I33:J33"/>
    <mergeCell ref="G33:H33"/>
    <mergeCell ref="A32:F32"/>
    <mergeCell ref="G32:H32"/>
    <mergeCell ref="I32:J32"/>
    <mergeCell ref="G38:H38"/>
    <mergeCell ref="G39:H39"/>
    <mergeCell ref="B23:E23"/>
    <mergeCell ref="G21:H21"/>
    <mergeCell ref="B22:E22"/>
    <mergeCell ref="B24:E24"/>
    <mergeCell ref="G22:H22"/>
    <mergeCell ref="I27:J27"/>
    <mergeCell ref="G26:H26"/>
    <mergeCell ref="I26:J26"/>
    <mergeCell ref="G27:H27"/>
    <mergeCell ref="G24:H24"/>
    <mergeCell ref="I22:J22"/>
    <mergeCell ref="I24:J24"/>
    <mergeCell ref="G23:H23"/>
    <mergeCell ref="I23:J23"/>
    <mergeCell ref="G29:H29"/>
    <mergeCell ref="I29:J29"/>
    <mergeCell ref="G30:H30"/>
    <mergeCell ref="I30:J30"/>
    <mergeCell ref="G28:H28"/>
    <mergeCell ref="I31:J31"/>
    <mergeCell ref="G37:H37"/>
    <mergeCell ref="I35:J35"/>
    <mergeCell ref="B25:E25"/>
    <mergeCell ref="G25:H25"/>
    <mergeCell ref="I25:J25"/>
    <mergeCell ref="B26:E26"/>
    <mergeCell ref="B27:E27"/>
    <mergeCell ref="I16:J16"/>
    <mergeCell ref="C16:D16"/>
    <mergeCell ref="A17:B17"/>
    <mergeCell ref="A16:B16"/>
    <mergeCell ref="G16:H16"/>
    <mergeCell ref="A19:J19"/>
    <mergeCell ref="B21:E21"/>
    <mergeCell ref="B20:F20"/>
    <mergeCell ref="C17:D17"/>
    <mergeCell ref="I17:J17"/>
    <mergeCell ref="G17:H17"/>
    <mergeCell ref="A18:C18"/>
    <mergeCell ref="G18:I18"/>
    <mergeCell ref="G20:H20"/>
    <mergeCell ref="I20:J20"/>
    <mergeCell ref="I21:J21"/>
    <mergeCell ref="A8:B8"/>
    <mergeCell ref="C8:E8"/>
    <mergeCell ref="I14:J14"/>
    <mergeCell ref="C15:D15"/>
    <mergeCell ref="I15:J15"/>
    <mergeCell ref="C14:D14"/>
    <mergeCell ref="A14:B14"/>
    <mergeCell ref="A15:B15"/>
    <mergeCell ref="F8:G8"/>
    <mergeCell ref="H8:J8"/>
    <mergeCell ref="G15:H15"/>
    <mergeCell ref="G14:H14"/>
    <mergeCell ref="A1:J1"/>
    <mergeCell ref="A3:J3"/>
    <mergeCell ref="O8:Y10"/>
    <mergeCell ref="C11:D11"/>
    <mergeCell ref="I11:J11"/>
    <mergeCell ref="A12:D12"/>
    <mergeCell ref="G12:J12"/>
    <mergeCell ref="O11:Y13"/>
    <mergeCell ref="A10:J10"/>
    <mergeCell ref="A9:J9"/>
    <mergeCell ref="A4:J4"/>
    <mergeCell ref="A5:J5"/>
    <mergeCell ref="A6:C6"/>
    <mergeCell ref="D6:J6"/>
    <mergeCell ref="A11:B11"/>
    <mergeCell ref="G11:H11"/>
    <mergeCell ref="G13:H13"/>
    <mergeCell ref="C13:D13"/>
    <mergeCell ref="I13:J13"/>
    <mergeCell ref="A13:B13"/>
    <mergeCell ref="A7:B7"/>
    <mergeCell ref="C7:E7"/>
    <mergeCell ref="F7:G7"/>
    <mergeCell ref="H7:J7"/>
  </mergeCells>
  <conditionalFormatting sqref="J18">
    <cfRule type="cellIs" dxfId="75" priority="12" operator="greaterThan">
      <formula>8</formula>
    </cfRule>
  </conditionalFormatting>
  <conditionalFormatting sqref="I21:I31">
    <cfRule type="expression" dxfId="74" priority="36">
      <formula>IF($I21="Ineligible",TRUE,IF($M29=0,FALSE,OR($M29=SMALL($M$29:$M$39,1), $M29=SMALL($M$29:$M$39,2), $M29=SMALL($M$29:$M$39,3))))</formula>
    </cfRule>
  </conditionalFormatting>
  <conditionalFormatting sqref="C7:E7">
    <cfRule type="containsBlanks" dxfId="73" priority="4">
      <formula>LEN(TRIM(C7))=0</formula>
    </cfRule>
  </conditionalFormatting>
  <conditionalFormatting sqref="C8:E8">
    <cfRule type="containsBlanks" dxfId="72" priority="3">
      <formula>LEN(TRIM(C8))=0</formula>
    </cfRule>
  </conditionalFormatting>
  <conditionalFormatting sqref="D6">
    <cfRule type="containsBlanks" dxfId="71" priority="2">
      <formula>LEN(TRIM(D6))=0</formula>
    </cfRule>
  </conditionalFormatting>
  <conditionalFormatting sqref="H7:J8">
    <cfRule type="containsBlanks" dxfId="70" priority="1">
      <formula>LEN(TRIM(H7))=0</formula>
    </cfRule>
  </conditionalFormatting>
  <dataValidations count="1">
    <dataValidation allowBlank="1" showInputMessage="1" showErrorMessage="1" sqref="D6" xr:uid="{37282579-1DEA-46D8-934E-26181319D833}"/>
  </dataValidations>
  <hyperlinks>
    <hyperlink ref="A21" location="'E-1'!A1" display="Event 1" xr:uid="{00000000-0004-0000-0200-000000000000}"/>
    <hyperlink ref="A22" location="'E-2'!A1" display="Event 2" xr:uid="{00000000-0004-0000-0200-000001000000}"/>
    <hyperlink ref="A23" location="'E-3'!A1" display="Event 3" xr:uid="{00000000-0004-0000-0200-000002000000}"/>
    <hyperlink ref="A24" location="'E-4'!A1" display="Event 4" xr:uid="{00000000-0004-0000-0200-000003000000}"/>
    <hyperlink ref="A25" location="'E-5'!A1" display="Event 5" xr:uid="{00000000-0004-0000-0200-000004000000}"/>
    <hyperlink ref="A26" location="'E-6'!A1" display="Event 6" xr:uid="{00000000-0004-0000-0200-000005000000}"/>
    <hyperlink ref="A27" location="'E-7'!A1" display="Event 7" xr:uid="{00000000-0004-0000-0200-000006000000}"/>
    <hyperlink ref="A28" location="'E-8'!A1" display="Event 8" xr:uid="{00000000-0004-0000-0200-000007000000}"/>
    <hyperlink ref="A29" location="'E-9'!A1" display="Event 9" xr:uid="{00000000-0004-0000-0200-000008000000}"/>
    <hyperlink ref="A30" location="'E-10'!A1" display="Event 10" xr:uid="{00000000-0004-0000-0200-000009000000}"/>
    <hyperlink ref="A34" location="Other!Print_Area" display="Other" xr:uid="{00000000-0004-0000-0200-00000A000000}"/>
    <hyperlink ref="A31" location="Recurring!A1" display="Recurring" xr:uid="{00000000-0004-0000-0200-00000B000000}"/>
  </hyperlinks>
  <printOptions horizontalCentered="1"/>
  <pageMargins left="0.4" right="0.4" top="0.75" bottom="0.75" header="0.3" footer="0.3"/>
  <pageSetup scale="89" orientation="portrait" r:id="rId1"/>
  <ignoredErrors>
    <ignoredError sqref="C16 I1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AFAC8"/>
  </sheetPr>
  <dimension ref="A1:T36"/>
  <sheetViews>
    <sheetView showGridLines="0" zoomScaleNormal="100" workbookViewId="0">
      <pane xSplit="8" topLeftCell="I1" activePane="topRight" state="frozen"/>
      <selection activeCell="B18" sqref="B18:E18"/>
      <selection pane="topRight" activeCell="A16" sqref="A16:B16"/>
    </sheetView>
  </sheetViews>
  <sheetFormatPr defaultColWidth="9.140625" defaultRowHeight="15"/>
  <cols>
    <col min="1" max="2" width="22.42578125" style="1" customWidth="1"/>
    <col min="3" max="6" width="12.7109375" style="1" customWidth="1"/>
    <col min="7" max="8" width="9.140625" style="1" hidden="1" customWidth="1"/>
    <col min="9" max="16384" width="9.140625" style="1"/>
  </cols>
  <sheetData>
    <row r="1" spans="1:20" ht="39" customHeight="1" thickBot="1">
      <c r="A1" s="346" t="str">
        <f>Summary!A1</f>
        <v>21-22 RSO ANNUAL BUDGET APPLICATION</v>
      </c>
      <c r="B1" s="347"/>
      <c r="C1" s="347"/>
      <c r="D1" s="347"/>
      <c r="E1" s="347"/>
      <c r="F1" s="347"/>
      <c r="G1" s="142"/>
    </row>
    <row r="2" spans="1:20" ht="15" customHeight="1">
      <c r="A2" s="227" t="str">
        <f>Summary!A2</f>
        <v>Please Refer to red "Instructions" Tab for Instructions.</v>
      </c>
      <c r="B2" s="225"/>
      <c r="C2" s="225"/>
      <c r="D2" s="225"/>
      <c r="E2" s="225"/>
      <c r="F2" s="228"/>
      <c r="G2" s="146"/>
      <c r="H2" s="2"/>
    </row>
    <row r="3" spans="1:20" ht="15" customHeight="1">
      <c r="A3" s="223" t="s">
        <v>108</v>
      </c>
      <c r="B3" s="145"/>
      <c r="C3" s="145"/>
      <c r="D3" s="145"/>
      <c r="E3" s="145"/>
      <c r="F3" s="224"/>
      <c r="G3" s="145"/>
      <c r="H3" s="145"/>
    </row>
    <row r="4" spans="1:20" ht="15" customHeight="1" thickBot="1">
      <c r="A4" s="239" t="s">
        <v>109</v>
      </c>
      <c r="B4" s="226"/>
      <c r="C4" s="226"/>
      <c r="D4" s="226"/>
      <c r="E4" s="226"/>
      <c r="F4" s="230"/>
      <c r="G4" s="212"/>
      <c r="H4" s="199"/>
    </row>
    <row r="5" spans="1:20" ht="19.5" thickBot="1">
      <c r="A5" s="233" t="s">
        <v>159</v>
      </c>
      <c r="B5" s="231"/>
      <c r="C5" s="231"/>
      <c r="D5" s="231"/>
      <c r="E5" s="231"/>
      <c r="F5" s="232"/>
      <c r="G5" s="5"/>
      <c r="H5" s="5"/>
      <c r="I5" s="198"/>
      <c r="J5" s="198"/>
      <c r="K5" s="198"/>
      <c r="L5" s="198"/>
      <c r="M5" s="198"/>
      <c r="N5" s="198"/>
      <c r="O5" s="198"/>
      <c r="P5" s="198"/>
      <c r="Q5" s="198"/>
      <c r="R5" s="198"/>
      <c r="S5" s="198"/>
    </row>
    <row r="6" spans="1:20" ht="17.100000000000001" customHeight="1" thickBot="1">
      <c r="A6" s="374" t="s">
        <v>160</v>
      </c>
      <c r="B6" s="375"/>
      <c r="C6" s="375"/>
      <c r="D6" s="375"/>
      <c r="E6" s="375"/>
      <c r="F6" s="376"/>
      <c r="G6" s="2"/>
      <c r="H6" s="2"/>
      <c r="I6" s="2"/>
      <c r="J6" s="363" t="s">
        <v>116</v>
      </c>
      <c r="K6" s="364"/>
      <c r="L6" s="364"/>
      <c r="M6" s="364"/>
      <c r="N6" s="364"/>
      <c r="O6" s="364"/>
      <c r="P6" s="364"/>
      <c r="Q6" s="364"/>
      <c r="R6" s="364"/>
      <c r="S6" s="364"/>
      <c r="T6" s="365"/>
    </row>
    <row r="7" spans="1:20" ht="16.350000000000001" customHeight="1" thickTop="1">
      <c r="A7" s="136" t="s">
        <v>161</v>
      </c>
      <c r="B7" s="508"/>
      <c r="C7" s="509"/>
      <c r="D7" s="509"/>
      <c r="E7" s="509"/>
      <c r="F7" s="510"/>
      <c r="G7" s="2"/>
      <c r="H7" s="2"/>
      <c r="I7" s="2"/>
      <c r="J7" s="366"/>
      <c r="K7" s="367"/>
      <c r="L7" s="367"/>
      <c r="M7" s="367"/>
      <c r="N7" s="367"/>
      <c r="O7" s="367"/>
      <c r="P7" s="367"/>
      <c r="Q7" s="367"/>
      <c r="R7" s="367"/>
      <c r="S7" s="367"/>
      <c r="T7" s="368"/>
    </row>
    <row r="8" spans="1:20" ht="16.350000000000001" customHeight="1" thickBot="1">
      <c r="A8" s="257" t="s">
        <v>162</v>
      </c>
      <c r="B8" s="275"/>
      <c r="C8" s="511" t="s">
        <v>163</v>
      </c>
      <c r="D8" s="512"/>
      <c r="E8" s="513"/>
      <c r="F8" s="20"/>
      <c r="G8" s="70">
        <f>Documentation!L7</f>
        <v>0</v>
      </c>
      <c r="H8" s="25">
        <f>MIN(1200,IF($G$8&lt;200,$G$8*4,($G$8-200)*2+800))</f>
        <v>0</v>
      </c>
      <c r="I8" s="12"/>
      <c r="J8" s="369"/>
      <c r="K8" s="370"/>
      <c r="L8" s="370"/>
      <c r="M8" s="370"/>
      <c r="N8" s="370"/>
      <c r="O8" s="370"/>
      <c r="P8" s="370"/>
      <c r="Q8" s="370"/>
      <c r="R8" s="370"/>
      <c r="S8" s="370"/>
      <c r="T8" s="371"/>
    </row>
    <row r="9" spans="1:20" ht="16.350000000000001" customHeight="1" thickBot="1">
      <c r="A9" s="18" t="s">
        <v>164</v>
      </c>
      <c r="B9" s="33"/>
      <c r="C9" s="511" t="s">
        <v>165</v>
      </c>
      <c r="D9" s="517"/>
      <c r="E9" s="517"/>
      <c r="F9" s="72"/>
      <c r="G9" s="2"/>
      <c r="H9" s="2"/>
      <c r="I9" s="2"/>
      <c r="J9" s="377" t="s">
        <v>120</v>
      </c>
      <c r="K9" s="378"/>
      <c r="L9" s="378"/>
      <c r="M9" s="378"/>
      <c r="N9" s="378"/>
      <c r="O9" s="378"/>
      <c r="P9" s="378"/>
      <c r="Q9" s="378"/>
      <c r="R9" s="378"/>
      <c r="S9" s="378"/>
      <c r="T9" s="379"/>
    </row>
    <row r="10" spans="1:20" ht="16.350000000000001" customHeight="1" thickTop="1">
      <c r="A10" s="514" t="s">
        <v>166</v>
      </c>
      <c r="B10" s="515"/>
      <c r="C10" s="515"/>
      <c r="D10" s="515"/>
      <c r="E10" s="515"/>
      <c r="F10" s="516"/>
      <c r="G10" s="2"/>
      <c r="H10" s="2"/>
      <c r="I10" s="2"/>
      <c r="J10" s="380"/>
      <c r="K10" s="381"/>
      <c r="L10" s="381"/>
      <c r="M10" s="381"/>
      <c r="N10" s="381"/>
      <c r="O10" s="381"/>
      <c r="P10" s="381"/>
      <c r="Q10" s="381"/>
      <c r="R10" s="381"/>
      <c r="S10" s="381"/>
      <c r="T10" s="382"/>
    </row>
    <row r="11" spans="1:20" ht="16.350000000000001" customHeight="1" thickBot="1">
      <c r="A11" s="502"/>
      <c r="B11" s="503"/>
      <c r="C11" s="503"/>
      <c r="D11" s="503"/>
      <c r="E11" s="503"/>
      <c r="F11" s="504"/>
      <c r="G11" s="2"/>
      <c r="H11" s="2"/>
      <c r="I11" s="2"/>
      <c r="J11" s="383"/>
      <c r="K11" s="384"/>
      <c r="L11" s="384"/>
      <c r="M11" s="384"/>
      <c r="N11" s="384"/>
      <c r="O11" s="384"/>
      <c r="P11" s="384"/>
      <c r="Q11" s="384"/>
      <c r="R11" s="384"/>
      <c r="S11" s="384"/>
      <c r="T11" s="385"/>
    </row>
    <row r="12" spans="1:20">
      <c r="A12" s="502"/>
      <c r="B12" s="503"/>
      <c r="C12" s="503"/>
      <c r="D12" s="503"/>
      <c r="E12" s="503"/>
      <c r="F12" s="504"/>
      <c r="G12" s="2"/>
      <c r="H12" s="2"/>
      <c r="I12" s="2"/>
    </row>
    <row r="13" spans="1:20" ht="15.75" thickBot="1">
      <c r="A13" s="505"/>
      <c r="B13" s="506"/>
      <c r="C13" s="506"/>
      <c r="D13" s="506"/>
      <c r="E13" s="506"/>
      <c r="F13" s="507"/>
      <c r="G13" s="2"/>
      <c r="H13" s="2"/>
      <c r="I13" s="2"/>
    </row>
    <row r="14" spans="1:20" s="9" customFormat="1" ht="15.75" thickTop="1">
      <c r="A14" s="13"/>
      <c r="B14" s="14"/>
      <c r="C14" s="14"/>
      <c r="D14" s="14"/>
      <c r="E14" s="14"/>
      <c r="F14" s="15"/>
      <c r="G14" s="8"/>
      <c r="H14" s="8"/>
      <c r="I14" s="8"/>
    </row>
    <row r="15" spans="1:20" ht="16.5" thickBot="1">
      <c r="A15" s="518" t="s">
        <v>167</v>
      </c>
      <c r="B15" s="519"/>
      <c r="C15" s="481" t="s">
        <v>168</v>
      </c>
      <c r="D15" s="481"/>
      <c r="E15" s="481" t="s">
        <v>273</v>
      </c>
      <c r="F15" s="497"/>
    </row>
    <row r="16" spans="1:20" ht="15.75" thickTop="1">
      <c r="A16" s="520"/>
      <c r="B16" s="521"/>
      <c r="C16" s="500">
        <v>0</v>
      </c>
      <c r="D16" s="501"/>
      <c r="E16" s="498"/>
      <c r="F16" s="499"/>
      <c r="G16" s="1" t="b">
        <f>IF(E16="Y",TRUE,FALSE)</f>
        <v>0</v>
      </c>
      <c r="H16" s="1">
        <f>IF(G16,C16,0)</f>
        <v>0</v>
      </c>
    </row>
    <row r="17" spans="1:20">
      <c r="A17" s="479"/>
      <c r="B17" s="480"/>
      <c r="C17" s="482">
        <v>0</v>
      </c>
      <c r="D17" s="483"/>
      <c r="E17" s="477"/>
      <c r="F17" s="478"/>
      <c r="G17" s="1" t="b">
        <f t="shared" ref="G17:G30" si="0">IF(E17="Y",TRUE,FALSE)</f>
        <v>0</v>
      </c>
      <c r="H17" s="1">
        <f t="shared" ref="H17:H30" si="1">IF(G17,C17,0)</f>
        <v>0</v>
      </c>
    </row>
    <row r="18" spans="1:20">
      <c r="A18" s="479"/>
      <c r="B18" s="480"/>
      <c r="C18" s="482">
        <v>0</v>
      </c>
      <c r="D18" s="483"/>
      <c r="E18" s="477"/>
      <c r="F18" s="478"/>
      <c r="G18" s="1" t="b">
        <f t="shared" si="0"/>
        <v>0</v>
      </c>
      <c r="H18" s="1">
        <f t="shared" si="1"/>
        <v>0</v>
      </c>
    </row>
    <row r="19" spans="1:20">
      <c r="A19" s="479"/>
      <c r="B19" s="480"/>
      <c r="C19" s="482">
        <v>0</v>
      </c>
      <c r="D19" s="483"/>
      <c r="E19" s="477"/>
      <c r="F19" s="478"/>
      <c r="G19" s="1" t="b">
        <f t="shared" si="0"/>
        <v>0</v>
      </c>
      <c r="H19" s="1">
        <f t="shared" si="1"/>
        <v>0</v>
      </c>
    </row>
    <row r="20" spans="1:20">
      <c r="A20" s="479"/>
      <c r="B20" s="480"/>
      <c r="C20" s="482">
        <v>0</v>
      </c>
      <c r="D20" s="483"/>
      <c r="E20" s="477"/>
      <c r="F20" s="478"/>
      <c r="G20" s="1" t="b">
        <f t="shared" si="0"/>
        <v>0</v>
      </c>
      <c r="H20" s="1">
        <f t="shared" si="1"/>
        <v>0</v>
      </c>
    </row>
    <row r="21" spans="1:20">
      <c r="A21" s="479"/>
      <c r="B21" s="480"/>
      <c r="C21" s="482">
        <v>0</v>
      </c>
      <c r="D21" s="483"/>
      <c r="E21" s="477"/>
      <c r="F21" s="478"/>
      <c r="G21" s="1" t="b">
        <f t="shared" si="0"/>
        <v>0</v>
      </c>
      <c r="H21" s="1">
        <f t="shared" si="1"/>
        <v>0</v>
      </c>
    </row>
    <row r="22" spans="1:20">
      <c r="A22" s="479"/>
      <c r="B22" s="480"/>
      <c r="C22" s="482">
        <v>0</v>
      </c>
      <c r="D22" s="483"/>
      <c r="E22" s="477"/>
      <c r="F22" s="478"/>
      <c r="G22" s="1" t="b">
        <f t="shared" si="0"/>
        <v>0</v>
      </c>
      <c r="H22" s="1">
        <f t="shared" si="1"/>
        <v>0</v>
      </c>
    </row>
    <row r="23" spans="1:20">
      <c r="A23" s="479"/>
      <c r="B23" s="480"/>
      <c r="C23" s="482">
        <v>0</v>
      </c>
      <c r="D23" s="483"/>
      <c r="E23" s="477"/>
      <c r="F23" s="478"/>
      <c r="G23" s="1" t="b">
        <f t="shared" si="0"/>
        <v>0</v>
      </c>
      <c r="H23" s="1">
        <f t="shared" si="1"/>
        <v>0</v>
      </c>
    </row>
    <row r="24" spans="1:20" ht="15.75" thickBot="1">
      <c r="A24" s="479"/>
      <c r="B24" s="480"/>
      <c r="C24" s="482">
        <v>0</v>
      </c>
      <c r="D24" s="483"/>
      <c r="E24" s="477"/>
      <c r="F24" s="478"/>
      <c r="G24" s="1" t="b">
        <f t="shared" si="0"/>
        <v>0</v>
      </c>
      <c r="H24" s="1">
        <f t="shared" si="1"/>
        <v>0</v>
      </c>
    </row>
    <row r="25" spans="1:20" ht="16.5" thickBot="1">
      <c r="A25" s="481" t="s">
        <v>269</v>
      </c>
      <c r="B25" s="481"/>
      <c r="C25" s="481" t="s">
        <v>168</v>
      </c>
      <c r="D25" s="481"/>
      <c r="E25" s="481" t="s">
        <v>273</v>
      </c>
      <c r="F25" s="497"/>
      <c r="J25" s="468" t="s">
        <v>276</v>
      </c>
      <c r="K25" s="469"/>
      <c r="L25" s="469"/>
      <c r="M25" s="469"/>
      <c r="N25" s="469"/>
      <c r="O25" s="469"/>
      <c r="P25" s="469"/>
      <c r="Q25" s="469"/>
      <c r="R25" s="469"/>
      <c r="S25" s="469"/>
      <c r="T25" s="470"/>
    </row>
    <row r="26" spans="1:20" ht="15.75" thickTop="1">
      <c r="A26" s="479"/>
      <c r="B26" s="480"/>
      <c r="C26" s="482">
        <v>0</v>
      </c>
      <c r="D26" s="483"/>
      <c r="E26" s="477"/>
      <c r="F26" s="478"/>
      <c r="G26" s="1" t="b">
        <f t="shared" si="0"/>
        <v>0</v>
      </c>
      <c r="H26" s="1">
        <f t="shared" si="1"/>
        <v>0</v>
      </c>
      <c r="J26" s="471"/>
      <c r="K26" s="472"/>
      <c r="L26" s="472"/>
      <c r="M26" s="472"/>
      <c r="N26" s="472"/>
      <c r="O26" s="472"/>
      <c r="P26" s="472"/>
      <c r="Q26" s="472"/>
      <c r="R26" s="472"/>
      <c r="S26" s="472"/>
      <c r="T26" s="473"/>
    </row>
    <row r="27" spans="1:20">
      <c r="A27" s="479"/>
      <c r="B27" s="480"/>
      <c r="C27" s="482">
        <v>0</v>
      </c>
      <c r="D27" s="483"/>
      <c r="E27" s="477"/>
      <c r="F27" s="478"/>
      <c r="G27" s="1" t="b">
        <f t="shared" si="0"/>
        <v>0</v>
      </c>
      <c r="H27" s="1">
        <f t="shared" si="1"/>
        <v>0</v>
      </c>
      <c r="J27" s="471"/>
      <c r="K27" s="472"/>
      <c r="L27" s="472"/>
      <c r="M27" s="472"/>
      <c r="N27" s="472"/>
      <c r="O27" s="472"/>
      <c r="P27" s="472"/>
      <c r="Q27" s="472"/>
      <c r="R27" s="472"/>
      <c r="S27" s="472"/>
      <c r="T27" s="473"/>
    </row>
    <row r="28" spans="1:20">
      <c r="A28" s="479"/>
      <c r="B28" s="480"/>
      <c r="C28" s="482">
        <v>0</v>
      </c>
      <c r="D28" s="483"/>
      <c r="E28" s="477"/>
      <c r="F28" s="478"/>
      <c r="G28" s="1" t="b">
        <f t="shared" si="0"/>
        <v>0</v>
      </c>
      <c r="H28" s="1">
        <f t="shared" si="1"/>
        <v>0</v>
      </c>
      <c r="J28" s="471"/>
      <c r="K28" s="472"/>
      <c r="L28" s="472"/>
      <c r="M28" s="472"/>
      <c r="N28" s="472"/>
      <c r="O28" s="472"/>
      <c r="P28" s="472"/>
      <c r="Q28" s="472"/>
      <c r="R28" s="472"/>
      <c r="S28" s="472"/>
      <c r="T28" s="473"/>
    </row>
    <row r="29" spans="1:20">
      <c r="A29" s="479"/>
      <c r="B29" s="480"/>
      <c r="C29" s="482">
        <v>0</v>
      </c>
      <c r="D29" s="483"/>
      <c r="E29" s="477"/>
      <c r="F29" s="478"/>
      <c r="G29" s="1" t="b">
        <f t="shared" si="0"/>
        <v>0</v>
      </c>
      <c r="H29" s="1">
        <f t="shared" si="1"/>
        <v>0</v>
      </c>
      <c r="J29" s="471"/>
      <c r="K29" s="472"/>
      <c r="L29" s="472"/>
      <c r="M29" s="472"/>
      <c r="N29" s="472"/>
      <c r="O29" s="472"/>
      <c r="P29" s="472"/>
      <c r="Q29" s="472"/>
      <c r="R29" s="472"/>
      <c r="S29" s="472"/>
      <c r="T29" s="473"/>
    </row>
    <row r="30" spans="1:20" ht="15.75" thickBot="1">
      <c r="A30" s="479"/>
      <c r="B30" s="480"/>
      <c r="C30" s="482">
        <v>0</v>
      </c>
      <c r="D30" s="483"/>
      <c r="E30" s="477"/>
      <c r="F30" s="478"/>
      <c r="G30" s="1" t="b">
        <f t="shared" si="0"/>
        <v>0</v>
      </c>
      <c r="H30" s="1">
        <f t="shared" si="1"/>
        <v>0</v>
      </c>
      <c r="J30" s="474"/>
      <c r="K30" s="475"/>
      <c r="L30" s="475"/>
      <c r="M30" s="475"/>
      <c r="N30" s="475"/>
      <c r="O30" s="475"/>
      <c r="P30" s="475"/>
      <c r="Q30" s="475"/>
      <c r="R30" s="475"/>
      <c r="S30" s="475"/>
      <c r="T30" s="476"/>
    </row>
    <row r="31" spans="1:20">
      <c r="A31" s="493" t="s">
        <v>157</v>
      </c>
      <c r="B31" s="494"/>
      <c r="C31" s="495">
        <f>SUM(C16:D30)</f>
        <v>0</v>
      </c>
      <c r="D31" s="496"/>
      <c r="E31" s="495">
        <f>IF(F9="NO","Ineligible",MIN(H8,SUM(H16:H30)))</f>
        <v>0</v>
      </c>
      <c r="F31" s="496"/>
    </row>
    <row r="32" spans="1:20">
      <c r="A32" s="10"/>
      <c r="B32" s="4"/>
      <c r="C32" s="4"/>
      <c r="D32" s="4"/>
      <c r="E32" s="4"/>
      <c r="F32" s="6"/>
    </row>
    <row r="33" spans="1:9">
      <c r="A33" s="107" t="s">
        <v>169</v>
      </c>
      <c r="B33" s="71"/>
      <c r="C33" s="71"/>
      <c r="D33" s="71"/>
      <c r="E33" s="71"/>
      <c r="F33" s="27"/>
      <c r="G33" s="2"/>
      <c r="H33" s="2"/>
      <c r="I33" s="2"/>
    </row>
    <row r="34" spans="1:9" ht="15" customHeight="1">
      <c r="A34" s="484" t="str">
        <f>IF($E$31="Ineligible", "Event not eligible for A&amp;S Funding",IF($E$31&gt;0,IF($E$31=$H$8,"Approved up to the cap for this event, based on the expected student attendance.","Approved based on the request and based on SG Standards for this fiscal year."),""))</f>
        <v/>
      </c>
      <c r="B34" s="485"/>
      <c r="C34" s="485"/>
      <c r="D34" s="485"/>
      <c r="E34" s="485"/>
      <c r="F34" s="486"/>
      <c r="G34" s="2"/>
      <c r="H34" s="2"/>
      <c r="I34" s="2"/>
    </row>
    <row r="35" spans="1:9">
      <c r="A35" s="487"/>
      <c r="B35" s="488"/>
      <c r="C35" s="488"/>
      <c r="D35" s="488"/>
      <c r="E35" s="488"/>
      <c r="F35" s="489"/>
      <c r="G35" s="2"/>
      <c r="H35" s="2"/>
      <c r="I35" s="2"/>
    </row>
    <row r="36" spans="1:9">
      <c r="A36" s="490"/>
      <c r="B36" s="491"/>
      <c r="C36" s="491"/>
      <c r="D36" s="491"/>
      <c r="E36" s="491"/>
      <c r="F36" s="492"/>
      <c r="G36" s="2"/>
      <c r="H36" s="2"/>
      <c r="I36" s="2"/>
    </row>
  </sheetData>
  <sheetProtection algorithmName="SHA-512" hashValue="3ntNruoYLfiAjacGCsNJqCCGQijb0GsxqALbIuXdP5R/3XNoBBOj+0q2T15jMYxQU8vN7As7CbFNwez2lyDOqg==" saltValue="xwLX0vcTIPI6uzWa3Yc7kQ==" spinCount="100000" sheet="1" selectLockedCells="1"/>
  <mergeCells count="63">
    <mergeCell ref="A1:F1"/>
    <mergeCell ref="C25:D25"/>
    <mergeCell ref="C28:D28"/>
    <mergeCell ref="A6:F6"/>
    <mergeCell ref="A11:F13"/>
    <mergeCell ref="B7:F7"/>
    <mergeCell ref="C8:E8"/>
    <mergeCell ref="A10:F10"/>
    <mergeCell ref="C9:E9"/>
    <mergeCell ref="A15:B15"/>
    <mergeCell ref="A16:B16"/>
    <mergeCell ref="A17:B17"/>
    <mergeCell ref="C22:D22"/>
    <mergeCell ref="E25:F25"/>
    <mergeCell ref="C24:D24"/>
    <mergeCell ref="E22:F22"/>
    <mergeCell ref="J6:T8"/>
    <mergeCell ref="J9:T11"/>
    <mergeCell ref="C18:D18"/>
    <mergeCell ref="C19:D19"/>
    <mergeCell ref="A20:B20"/>
    <mergeCell ref="A18:B18"/>
    <mergeCell ref="E20:F20"/>
    <mergeCell ref="C15:D15"/>
    <mergeCell ref="E15:F15"/>
    <mergeCell ref="C17:D17"/>
    <mergeCell ref="E17:F17"/>
    <mergeCell ref="E18:F18"/>
    <mergeCell ref="A19:B19"/>
    <mergeCell ref="E19:F19"/>
    <mergeCell ref="E16:F16"/>
    <mergeCell ref="C16:D16"/>
    <mergeCell ref="A35:F36"/>
    <mergeCell ref="E26:F26"/>
    <mergeCell ref="A27:B27"/>
    <mergeCell ref="C27:D27"/>
    <mergeCell ref="E27:F27"/>
    <mergeCell ref="A30:B30"/>
    <mergeCell ref="A31:B31"/>
    <mergeCell ref="E30:F30"/>
    <mergeCell ref="E31:F31"/>
    <mergeCell ref="E29:F29"/>
    <mergeCell ref="C30:D30"/>
    <mergeCell ref="A29:B29"/>
    <mergeCell ref="C31:D31"/>
    <mergeCell ref="C29:D29"/>
    <mergeCell ref="E28:F28"/>
    <mergeCell ref="A28:B28"/>
    <mergeCell ref="A34:F34"/>
    <mergeCell ref="A22:B22"/>
    <mergeCell ref="A23:B23"/>
    <mergeCell ref="A24:B24"/>
    <mergeCell ref="E23:F23"/>
    <mergeCell ref="E24:F24"/>
    <mergeCell ref="J25:T30"/>
    <mergeCell ref="E21:F21"/>
    <mergeCell ref="A21:B21"/>
    <mergeCell ref="A25:B25"/>
    <mergeCell ref="C20:D20"/>
    <mergeCell ref="C21:D21"/>
    <mergeCell ref="C23:D23"/>
    <mergeCell ref="A26:B26"/>
    <mergeCell ref="C26:D26"/>
  </mergeCells>
  <conditionalFormatting sqref="B7:F7 B8:B9 F8 A11:F13">
    <cfRule type="containsBlanks" dxfId="69" priority="8">
      <formula>LEN(TRIM(A7))=0</formula>
    </cfRule>
  </conditionalFormatting>
  <conditionalFormatting sqref="C16:D24 C26:D30">
    <cfRule type="expression" dxfId="68" priority="3">
      <formula>$C$31&lt;=0</formula>
    </cfRule>
  </conditionalFormatting>
  <conditionalFormatting sqref="A17:B24 A26:B30">
    <cfRule type="expression" dxfId="67" priority="2">
      <formula>$A$16=""</formula>
    </cfRule>
  </conditionalFormatting>
  <conditionalFormatting sqref="A16:B16">
    <cfRule type="expression" dxfId="66" priority="1">
      <formula>$A$16=""</formula>
    </cfRule>
  </conditionalFormatting>
  <dataValidations xWindow="749" yWindow="635" count="5">
    <dataValidation type="whole" allowBlank="1" showInputMessage="1" showErrorMessage="1" errorTitle="Invalid Entry" error="Please enter a whole number in this cell." promptTitle="Attendance Documentation" prompt="If you are requesting for more than 40 attendees, go to the &quot;Documentation&quot; tab and follow the instructions there." sqref="F8" xr:uid="{00000000-0002-0000-0300-000000000000}">
      <formula1>0</formula1>
      <formula2>40000</formula2>
    </dataValidation>
    <dataValidation type="list" allowBlank="1" showInputMessage="1" showErrorMessage="1" errorTitle="Invalid Date" error="Please enter a date between July 1st, 2021 and June 30th, 2022." promptTitle="Estimated Event Date" prompt="Please enter a date between July 1st, 2021 and June 30th, 2022." sqref="B8" xr:uid="{00000000-0002-0000-0300-000001000000}">
      <formula1>"Jul-2021, Aug-2021, Sep-2021, Oct-2021, Nov-2021, Dec-2021, Jan-2022, Feb-2022, Mar-2022, Apr-2022, May-2022, Jun-2022"</formula1>
    </dataValidation>
    <dataValidation type="decimal" allowBlank="1" showInputMessage="1" showErrorMessage="1" sqref="C16:D24 C26:D30" xr:uid="{00000000-0002-0000-0300-000002000000}">
      <formula1>0</formula1>
      <formula2>100000</formula2>
    </dataValidation>
    <dataValidation allowBlank="1" showInputMessage="1" showErrorMessage="1" promptTitle="Estimated Location" prompt="Ensure your location is on campus! or eligible off-campus location." sqref="B9" xr:uid="{00000000-0002-0000-0300-000003000000}"/>
    <dataValidation type="list" allowBlank="1" showInputMessage="1" showErrorMessage="1" sqref="A16:B24" xr:uid="{0E1AF200-809E-45D3-94A6-4BE4EE0E71C7}">
      <formula1>"Food &amp; Drinks, Event Specific Promo Items, Giveaways, Speaker or Performer, Game Boards, Props &amp; Decorations"</formula1>
    </dataValidation>
  </dataValidations>
  <hyperlinks>
    <hyperlink ref="A5" location="Summary!A28" display="SUMMARY" xr:uid="{00000000-0004-0000-0300-000000000000}"/>
  </hyperlinks>
  <printOptions horizontalCentered="1"/>
  <pageMargins left="0.4" right="0.4" top="0.75" bottom="0.75" header="0.3" footer="0.3"/>
  <pageSetup orientation="portrait" r:id="rId1"/>
  <colBreaks count="1" manualBreakCount="1">
    <brk id="6" max="1048575" man="1"/>
  </colBreaks>
  <drawing r:id="rId2"/>
  <extLst>
    <ext xmlns:x14="http://schemas.microsoft.com/office/spreadsheetml/2009/9/main" uri="{CCE6A557-97BC-4b89-ADB6-D9C93CAAB3DF}">
      <x14:dataValidations xmlns:xm="http://schemas.microsoft.com/office/excel/2006/main" xWindow="749" yWindow="635" count="2">
        <x14:dataValidation type="list" allowBlank="1" showInputMessage="1" showErrorMessage="1" xr:uid="{00000000-0002-0000-0300-000004000000}">
          <x14:formula1>
            <xm:f>DROPLIST!$A$2:$A$3</xm:f>
          </x14:formula1>
          <xm:sqref>F9</xm:sqref>
        </x14:dataValidation>
        <x14:dataValidation type="list" allowBlank="1" showInputMessage="1" showErrorMessage="1" errorTitle="Invalid Entry" error="Please input Y (for approval) or N (for dissapproval)" promptTitle="Committee Use Only" prompt="Please input Y (for eligible) or N (for ineligible)" xr:uid="{00000000-0002-0000-0300-000005000000}">
          <x14:formula1>
            <xm:f>DROPLIST!$B$2:$B$3</xm:f>
          </x14:formula1>
          <xm:sqref>E26:F30 E16:F24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AFAC8"/>
  </sheetPr>
  <dimension ref="A1:T39"/>
  <sheetViews>
    <sheetView showGridLines="0" zoomScaleNormal="100" workbookViewId="0">
      <pane xSplit="8" topLeftCell="I1" activePane="topRight" state="frozen"/>
      <selection activeCell="B18" sqref="B18:E18"/>
      <selection pane="topRight" activeCell="A16" sqref="A16:B16"/>
    </sheetView>
  </sheetViews>
  <sheetFormatPr defaultColWidth="9.140625" defaultRowHeight="15"/>
  <cols>
    <col min="1" max="2" width="22.42578125" style="1" customWidth="1"/>
    <col min="3" max="6" width="12.7109375" style="1" customWidth="1"/>
    <col min="7" max="8" width="9.140625" style="1" hidden="1" customWidth="1"/>
    <col min="9" max="16384" width="9.140625" style="1"/>
  </cols>
  <sheetData>
    <row r="1" spans="1:20" ht="39" customHeight="1" thickBot="1">
      <c r="A1" s="346" t="str">
        <f>Summary!A1</f>
        <v>21-22 RSO ANNUAL BUDGET APPLICATION</v>
      </c>
      <c r="B1" s="347"/>
      <c r="C1" s="347"/>
      <c r="D1" s="347"/>
      <c r="E1" s="347"/>
      <c r="F1" s="347"/>
      <c r="G1" s="142"/>
    </row>
    <row r="2" spans="1:20" ht="15" customHeight="1">
      <c r="A2" s="227" t="str">
        <f>Summary!A2</f>
        <v>Please Refer to red "Instructions" Tab for Instructions.</v>
      </c>
      <c r="B2" s="225"/>
      <c r="C2" s="225"/>
      <c r="D2" s="225"/>
      <c r="E2" s="225"/>
      <c r="F2" s="228"/>
      <c r="G2" s="146"/>
      <c r="H2" s="2"/>
    </row>
    <row r="3" spans="1:20" ht="15" customHeight="1">
      <c r="A3" s="223" t="s">
        <v>108</v>
      </c>
      <c r="B3" s="145"/>
      <c r="C3" s="145"/>
      <c r="D3" s="145"/>
      <c r="E3" s="145"/>
      <c r="F3" s="224"/>
      <c r="H3" s="2"/>
    </row>
    <row r="4" spans="1:20" ht="15" customHeight="1">
      <c r="A4" s="229" t="s">
        <v>109</v>
      </c>
      <c r="B4" s="226"/>
      <c r="C4" s="226"/>
      <c r="D4" s="226"/>
      <c r="E4" s="226"/>
      <c r="F4" s="230"/>
      <c r="G4" s="147"/>
      <c r="H4" s="2"/>
    </row>
    <row r="5" spans="1:20" s="197" customFormat="1" ht="19.5" thickBot="1">
      <c r="A5" s="233" t="s">
        <v>159</v>
      </c>
      <c r="B5" s="231"/>
      <c r="C5" s="231"/>
      <c r="D5" s="231"/>
      <c r="E5" s="231"/>
      <c r="F5" s="232"/>
      <c r="G5" s="5"/>
      <c r="H5" s="5"/>
      <c r="I5" s="198"/>
    </row>
    <row r="6" spans="1:20" ht="17.100000000000001" customHeight="1" thickBot="1">
      <c r="A6" s="374" t="s">
        <v>170</v>
      </c>
      <c r="B6" s="375"/>
      <c r="C6" s="375"/>
      <c r="D6" s="375"/>
      <c r="E6" s="375"/>
      <c r="F6" s="376"/>
      <c r="G6" s="2"/>
      <c r="H6" s="2"/>
      <c r="I6" s="2"/>
      <c r="J6" s="363" t="s">
        <v>116</v>
      </c>
      <c r="K6" s="364"/>
      <c r="L6" s="364"/>
      <c r="M6" s="364"/>
      <c r="N6" s="364"/>
      <c r="O6" s="364"/>
      <c r="P6" s="364"/>
      <c r="Q6" s="364"/>
      <c r="R6" s="364"/>
      <c r="S6" s="364"/>
      <c r="T6" s="365"/>
    </row>
    <row r="7" spans="1:20" ht="16.350000000000001" customHeight="1" thickTop="1">
      <c r="A7" s="136" t="s">
        <v>161</v>
      </c>
      <c r="B7" s="526"/>
      <c r="C7" s="527"/>
      <c r="D7" s="527"/>
      <c r="E7" s="527"/>
      <c r="F7" s="528"/>
      <c r="G7" s="2"/>
      <c r="H7" s="2"/>
      <c r="I7" s="2"/>
      <c r="J7" s="366"/>
      <c r="K7" s="367"/>
      <c r="L7" s="367"/>
      <c r="M7" s="367"/>
      <c r="N7" s="367"/>
      <c r="O7" s="367"/>
      <c r="P7" s="367"/>
      <c r="Q7" s="367"/>
      <c r="R7" s="367"/>
      <c r="S7" s="367"/>
      <c r="T7" s="368"/>
    </row>
    <row r="8" spans="1:20" ht="16.350000000000001" customHeight="1" thickBot="1">
      <c r="A8" s="257" t="s">
        <v>162</v>
      </c>
      <c r="B8" s="275"/>
      <c r="C8" s="511" t="s">
        <v>163</v>
      </c>
      <c r="D8" s="512"/>
      <c r="E8" s="513"/>
      <c r="F8" s="20"/>
      <c r="G8" s="70">
        <f>Documentation!L8</f>
        <v>0</v>
      </c>
      <c r="H8" s="25">
        <f>MIN(1200,IF($G$8&lt;200,$G$8*4,($G$8-200)*2+800))</f>
        <v>0</v>
      </c>
      <c r="I8" s="12"/>
      <c r="J8" s="369"/>
      <c r="K8" s="370"/>
      <c r="L8" s="370"/>
      <c r="M8" s="370"/>
      <c r="N8" s="370"/>
      <c r="O8" s="370"/>
      <c r="P8" s="370"/>
      <c r="Q8" s="370"/>
      <c r="R8" s="370"/>
      <c r="S8" s="370"/>
      <c r="T8" s="371"/>
    </row>
    <row r="9" spans="1:20" ht="16.350000000000001" customHeight="1" thickBot="1">
      <c r="A9" s="18" t="s">
        <v>164</v>
      </c>
      <c r="B9" s="33"/>
      <c r="C9" s="511" t="s">
        <v>165</v>
      </c>
      <c r="D9" s="517"/>
      <c r="E9" s="517"/>
      <c r="F9" s="72"/>
      <c r="G9" s="2"/>
      <c r="H9" s="2"/>
      <c r="I9" s="2"/>
      <c r="J9" s="377" t="s">
        <v>120</v>
      </c>
      <c r="K9" s="378"/>
      <c r="L9" s="378"/>
      <c r="M9" s="378"/>
      <c r="N9" s="378"/>
      <c r="O9" s="378"/>
      <c r="P9" s="378"/>
      <c r="Q9" s="378"/>
      <c r="R9" s="378"/>
      <c r="S9" s="378"/>
      <c r="T9" s="379"/>
    </row>
    <row r="10" spans="1:20" ht="16.350000000000001" customHeight="1" thickTop="1">
      <c r="A10" s="514" t="s">
        <v>166</v>
      </c>
      <c r="B10" s="515"/>
      <c r="C10" s="515"/>
      <c r="D10" s="515"/>
      <c r="E10" s="515"/>
      <c r="F10" s="516"/>
      <c r="G10" s="2"/>
      <c r="I10" s="2"/>
      <c r="J10" s="380"/>
      <c r="K10" s="381"/>
      <c r="L10" s="381"/>
      <c r="M10" s="381"/>
      <c r="N10" s="381"/>
      <c r="O10" s="381"/>
      <c r="P10" s="381"/>
      <c r="Q10" s="381"/>
      <c r="R10" s="381"/>
      <c r="S10" s="381"/>
      <c r="T10" s="382"/>
    </row>
    <row r="11" spans="1:20" ht="16.350000000000001" customHeight="1" thickBot="1">
      <c r="A11" s="529"/>
      <c r="B11" s="530"/>
      <c r="C11" s="530"/>
      <c r="D11" s="530"/>
      <c r="E11" s="530"/>
      <c r="F11" s="531"/>
      <c r="G11" s="2"/>
      <c r="H11" s="2"/>
      <c r="I11" s="2"/>
      <c r="J11" s="383"/>
      <c r="K11" s="384"/>
      <c r="L11" s="384"/>
      <c r="M11" s="384"/>
      <c r="N11" s="384"/>
      <c r="O11" s="384"/>
      <c r="P11" s="384"/>
      <c r="Q11" s="384"/>
      <c r="R11" s="384"/>
      <c r="S11" s="384"/>
      <c r="T11" s="385"/>
    </row>
    <row r="12" spans="1:20">
      <c r="A12" s="529"/>
      <c r="B12" s="530"/>
      <c r="C12" s="530"/>
      <c r="D12" s="530"/>
      <c r="E12" s="530"/>
      <c r="F12" s="531"/>
      <c r="G12" s="2"/>
      <c r="H12" s="2"/>
      <c r="I12" s="2"/>
    </row>
    <row r="13" spans="1:20" ht="15.75" thickBot="1">
      <c r="A13" s="532"/>
      <c r="B13" s="533"/>
      <c r="C13" s="533"/>
      <c r="D13" s="533"/>
      <c r="E13" s="533"/>
      <c r="F13" s="534"/>
      <c r="G13" s="2"/>
      <c r="H13" s="2"/>
      <c r="I13" s="2"/>
    </row>
    <row r="14" spans="1:20" ht="15.75" thickTop="1">
      <c r="A14" s="13"/>
      <c r="B14" s="14"/>
      <c r="C14" s="14"/>
      <c r="D14" s="14"/>
      <c r="E14" s="14"/>
      <c r="F14" s="15"/>
      <c r="G14" s="2"/>
      <c r="H14" s="2"/>
      <c r="I14" s="2"/>
    </row>
    <row r="15" spans="1:20" ht="17.100000000000001" customHeight="1" thickBot="1">
      <c r="A15" s="518" t="s">
        <v>167</v>
      </c>
      <c r="B15" s="519"/>
      <c r="C15" s="481" t="s">
        <v>168</v>
      </c>
      <c r="D15" s="481"/>
      <c r="E15" s="524" t="s">
        <v>273</v>
      </c>
      <c r="F15" s="524"/>
      <c r="G15" s="2"/>
      <c r="H15" s="2"/>
      <c r="I15" s="2"/>
    </row>
    <row r="16" spans="1:20" ht="15.75" thickTop="1">
      <c r="A16" s="520"/>
      <c r="B16" s="521"/>
      <c r="C16" s="500">
        <v>0</v>
      </c>
      <c r="D16" s="501"/>
      <c r="E16" s="498"/>
      <c r="F16" s="499"/>
      <c r="G16" s="1" t="b">
        <f>IF(E16="Y",TRUE,FALSE)</f>
        <v>0</v>
      </c>
      <c r="H16" s="1">
        <f>IF(G16,C16,0)</f>
        <v>0</v>
      </c>
      <c r="I16" s="2"/>
    </row>
    <row r="17" spans="1:20" s="9" customFormat="1">
      <c r="A17" s="479"/>
      <c r="B17" s="480"/>
      <c r="C17" s="482">
        <v>0</v>
      </c>
      <c r="D17" s="483"/>
      <c r="E17" s="477"/>
      <c r="F17" s="478"/>
      <c r="G17" s="1" t="b">
        <f t="shared" ref="G17:G30" si="0">IF(E17="Y",TRUE,FALSE)</f>
        <v>0</v>
      </c>
      <c r="H17" s="1">
        <f t="shared" ref="H17:H30" si="1">IF(G17,C17,0)</f>
        <v>0</v>
      </c>
      <c r="I17" s="8"/>
    </row>
    <row r="18" spans="1:20" ht="16.5" customHeight="1">
      <c r="A18" s="479"/>
      <c r="B18" s="480"/>
      <c r="C18" s="482">
        <v>0</v>
      </c>
      <c r="D18" s="483"/>
      <c r="E18" s="477"/>
      <c r="F18" s="478"/>
      <c r="G18" s="1" t="b">
        <f t="shared" si="0"/>
        <v>0</v>
      </c>
      <c r="H18" s="1">
        <f t="shared" si="1"/>
        <v>0</v>
      </c>
    </row>
    <row r="19" spans="1:20">
      <c r="A19" s="479"/>
      <c r="B19" s="480"/>
      <c r="C19" s="482">
        <v>0</v>
      </c>
      <c r="D19" s="483"/>
      <c r="E19" s="477"/>
      <c r="F19" s="478"/>
      <c r="G19" s="1" t="b">
        <f t="shared" si="0"/>
        <v>0</v>
      </c>
      <c r="H19" s="1">
        <f t="shared" si="1"/>
        <v>0</v>
      </c>
    </row>
    <row r="20" spans="1:20">
      <c r="A20" s="479"/>
      <c r="B20" s="480"/>
      <c r="C20" s="482">
        <v>0</v>
      </c>
      <c r="D20" s="483"/>
      <c r="E20" s="477"/>
      <c r="F20" s="478"/>
      <c r="G20" s="1" t="b">
        <f t="shared" si="0"/>
        <v>0</v>
      </c>
      <c r="H20" s="1">
        <f t="shared" si="1"/>
        <v>0</v>
      </c>
    </row>
    <row r="21" spans="1:20">
      <c r="A21" s="479"/>
      <c r="B21" s="480"/>
      <c r="C21" s="482">
        <v>0</v>
      </c>
      <c r="D21" s="483"/>
      <c r="E21" s="477"/>
      <c r="F21" s="478"/>
      <c r="G21" s="1" t="b">
        <f t="shared" si="0"/>
        <v>0</v>
      </c>
      <c r="H21" s="1">
        <f t="shared" si="1"/>
        <v>0</v>
      </c>
    </row>
    <row r="22" spans="1:20">
      <c r="A22" s="479"/>
      <c r="B22" s="480"/>
      <c r="C22" s="482">
        <v>0</v>
      </c>
      <c r="D22" s="483"/>
      <c r="E22" s="477"/>
      <c r="F22" s="478"/>
      <c r="G22" s="1" t="b">
        <f t="shared" si="0"/>
        <v>0</v>
      </c>
      <c r="H22" s="1">
        <f t="shared" si="1"/>
        <v>0</v>
      </c>
    </row>
    <row r="23" spans="1:20">
      <c r="A23" s="479"/>
      <c r="B23" s="480"/>
      <c r="C23" s="482">
        <v>0</v>
      </c>
      <c r="D23" s="483"/>
      <c r="E23" s="477"/>
      <c r="F23" s="478"/>
      <c r="G23" s="1" t="b">
        <f t="shared" si="0"/>
        <v>0</v>
      </c>
      <c r="H23" s="1">
        <f t="shared" si="1"/>
        <v>0</v>
      </c>
    </row>
    <row r="24" spans="1:20" ht="15.75" thickBot="1">
      <c r="A24" s="479"/>
      <c r="B24" s="480"/>
      <c r="C24" s="482">
        <v>0</v>
      </c>
      <c r="D24" s="483"/>
      <c r="E24" s="477"/>
      <c r="F24" s="478"/>
      <c r="G24" s="1" t="b">
        <f t="shared" si="0"/>
        <v>0</v>
      </c>
      <c r="H24" s="1">
        <f t="shared" si="1"/>
        <v>0</v>
      </c>
    </row>
    <row r="25" spans="1:20" ht="17.100000000000001" customHeight="1" thickBot="1">
      <c r="A25" s="522" t="s">
        <v>269</v>
      </c>
      <c r="B25" s="523"/>
      <c r="C25" s="481" t="s">
        <v>168</v>
      </c>
      <c r="D25" s="481"/>
      <c r="E25" s="524" t="s">
        <v>273</v>
      </c>
      <c r="F25" s="524"/>
      <c r="J25" s="468" t="s">
        <v>276</v>
      </c>
      <c r="K25" s="469"/>
      <c r="L25" s="469"/>
      <c r="M25" s="469"/>
      <c r="N25" s="469"/>
      <c r="O25" s="469"/>
      <c r="P25" s="469"/>
      <c r="Q25" s="469"/>
      <c r="R25" s="469"/>
      <c r="S25" s="469"/>
      <c r="T25" s="470"/>
    </row>
    <row r="26" spans="1:20" ht="15.75" thickTop="1">
      <c r="A26" s="479"/>
      <c r="B26" s="480"/>
      <c r="C26" s="482">
        <v>0</v>
      </c>
      <c r="D26" s="483"/>
      <c r="E26" s="477"/>
      <c r="F26" s="478"/>
      <c r="G26" s="1" t="b">
        <f t="shared" si="0"/>
        <v>0</v>
      </c>
      <c r="H26" s="1">
        <f t="shared" si="1"/>
        <v>0</v>
      </c>
      <c r="J26" s="471"/>
      <c r="K26" s="472"/>
      <c r="L26" s="472"/>
      <c r="M26" s="472"/>
      <c r="N26" s="472"/>
      <c r="O26" s="472"/>
      <c r="P26" s="472"/>
      <c r="Q26" s="472"/>
      <c r="R26" s="472"/>
      <c r="S26" s="472"/>
      <c r="T26" s="473"/>
    </row>
    <row r="27" spans="1:20">
      <c r="A27" s="479"/>
      <c r="B27" s="480"/>
      <c r="C27" s="482">
        <v>0</v>
      </c>
      <c r="D27" s="483"/>
      <c r="E27" s="477"/>
      <c r="F27" s="478"/>
      <c r="G27" s="1" t="b">
        <f t="shared" si="0"/>
        <v>0</v>
      </c>
      <c r="H27" s="1">
        <f t="shared" si="1"/>
        <v>0</v>
      </c>
      <c r="J27" s="471"/>
      <c r="K27" s="472"/>
      <c r="L27" s="472"/>
      <c r="M27" s="472"/>
      <c r="N27" s="472"/>
      <c r="O27" s="472"/>
      <c r="P27" s="472"/>
      <c r="Q27" s="472"/>
      <c r="R27" s="472"/>
      <c r="S27" s="472"/>
      <c r="T27" s="473"/>
    </row>
    <row r="28" spans="1:20">
      <c r="A28" s="479"/>
      <c r="B28" s="480"/>
      <c r="C28" s="482">
        <v>0</v>
      </c>
      <c r="D28" s="483"/>
      <c r="E28" s="477"/>
      <c r="F28" s="478"/>
      <c r="G28" s="1" t="b">
        <f t="shared" si="0"/>
        <v>0</v>
      </c>
      <c r="H28" s="1">
        <f t="shared" si="1"/>
        <v>0</v>
      </c>
      <c r="J28" s="471"/>
      <c r="K28" s="472"/>
      <c r="L28" s="472"/>
      <c r="M28" s="472"/>
      <c r="N28" s="472"/>
      <c r="O28" s="472"/>
      <c r="P28" s="472"/>
      <c r="Q28" s="472"/>
      <c r="R28" s="472"/>
      <c r="S28" s="472"/>
      <c r="T28" s="473"/>
    </row>
    <row r="29" spans="1:20">
      <c r="A29" s="479"/>
      <c r="B29" s="480"/>
      <c r="C29" s="482">
        <v>0</v>
      </c>
      <c r="D29" s="483"/>
      <c r="E29" s="477"/>
      <c r="F29" s="478"/>
      <c r="G29" s="1" t="b">
        <f t="shared" si="0"/>
        <v>0</v>
      </c>
      <c r="H29" s="1">
        <f t="shared" si="1"/>
        <v>0</v>
      </c>
      <c r="J29" s="471"/>
      <c r="K29" s="472"/>
      <c r="L29" s="472"/>
      <c r="M29" s="472"/>
      <c r="N29" s="472"/>
      <c r="O29" s="472"/>
      <c r="P29" s="472"/>
      <c r="Q29" s="472"/>
      <c r="R29" s="472"/>
      <c r="S29" s="472"/>
      <c r="T29" s="473"/>
    </row>
    <row r="30" spans="1:20" ht="15.75" thickBot="1">
      <c r="A30" s="479"/>
      <c r="B30" s="480"/>
      <c r="C30" s="482">
        <v>0</v>
      </c>
      <c r="D30" s="483"/>
      <c r="E30" s="477"/>
      <c r="F30" s="478"/>
      <c r="G30" s="1" t="b">
        <f t="shared" si="0"/>
        <v>0</v>
      </c>
      <c r="H30" s="1">
        <f t="shared" si="1"/>
        <v>0</v>
      </c>
      <c r="J30" s="474"/>
      <c r="K30" s="475"/>
      <c r="L30" s="475"/>
      <c r="M30" s="475"/>
      <c r="N30" s="475"/>
      <c r="O30" s="475"/>
      <c r="P30" s="475"/>
      <c r="Q30" s="475"/>
      <c r="R30" s="475"/>
      <c r="S30" s="475"/>
      <c r="T30" s="476"/>
    </row>
    <row r="31" spans="1:20">
      <c r="A31" s="493" t="s">
        <v>157</v>
      </c>
      <c r="B31" s="525"/>
      <c r="C31" s="495">
        <f>SUM(C16:D30)</f>
        <v>0</v>
      </c>
      <c r="D31" s="496"/>
      <c r="E31" s="495">
        <f>IF(F9="NO","Ineligible",MIN(H8,SUM(H16:H30)))</f>
        <v>0</v>
      </c>
      <c r="F31" s="496"/>
    </row>
    <row r="32" spans="1:20">
      <c r="A32" s="10"/>
      <c r="B32" s="4"/>
      <c r="C32" s="4"/>
      <c r="D32" s="4"/>
      <c r="E32" s="4"/>
      <c r="F32" s="6"/>
    </row>
    <row r="33" spans="1:9">
      <c r="A33" s="107" t="s">
        <v>169</v>
      </c>
      <c r="B33" s="71"/>
      <c r="C33" s="71"/>
      <c r="D33" s="71"/>
      <c r="E33" s="71"/>
      <c r="F33" s="27"/>
    </row>
    <row r="34" spans="1:9">
      <c r="A34" s="484" t="str">
        <f>IF($E$31="Ineligible", "Event not eligible for A&amp;S Funding",IF($E$31&gt;0,IF($E$31=$H$8,"Approved up to the cap for this event, based on the expected student attendance.","Approved based on the request and based on SG Standards for this fiscal year."),""))</f>
        <v/>
      </c>
      <c r="B34" s="485"/>
      <c r="C34" s="485"/>
      <c r="D34" s="485"/>
      <c r="E34" s="485"/>
      <c r="F34" s="486"/>
    </row>
    <row r="35" spans="1:9">
      <c r="A35" s="487"/>
      <c r="B35" s="488"/>
      <c r="C35" s="488"/>
      <c r="D35" s="488"/>
      <c r="E35" s="488"/>
      <c r="F35" s="489"/>
    </row>
    <row r="36" spans="1:9">
      <c r="A36" s="490"/>
      <c r="B36" s="491"/>
      <c r="C36" s="491"/>
      <c r="D36" s="491"/>
      <c r="E36" s="491"/>
      <c r="F36" s="492"/>
      <c r="G36" s="2"/>
      <c r="H36" s="2"/>
      <c r="I36" s="2"/>
    </row>
    <row r="37" spans="1:9" ht="14.25" customHeight="1">
      <c r="G37" s="2"/>
      <c r="H37" s="2"/>
      <c r="I37" s="2"/>
    </row>
    <row r="38" spans="1:9">
      <c r="G38" s="2"/>
      <c r="H38" s="2"/>
      <c r="I38" s="2"/>
    </row>
    <row r="39" spans="1:9">
      <c r="G39" s="2"/>
      <c r="H39" s="2"/>
      <c r="I39" s="2"/>
    </row>
  </sheetData>
  <sheetProtection algorithmName="SHA-512" hashValue="MJ61Qs020ck3AEUz+2N90EA0fbb040ZVKDMntCSJ0VQglBmjhoNfjlcEpAFRvxwAncDsskuMKEr9dIF4rl5uEQ==" saltValue="HLcze7IF4OT7V1Hgjv5cLg==" spinCount="100000" sheet="1" selectLockedCells="1"/>
  <mergeCells count="63">
    <mergeCell ref="J6:T8"/>
    <mergeCell ref="J9:T11"/>
    <mergeCell ref="A1:F1"/>
    <mergeCell ref="A16:B16"/>
    <mergeCell ref="C16:D16"/>
    <mergeCell ref="E16:F16"/>
    <mergeCell ref="A15:B15"/>
    <mergeCell ref="C15:D15"/>
    <mergeCell ref="E15:F15"/>
    <mergeCell ref="A6:F6"/>
    <mergeCell ref="B7:F7"/>
    <mergeCell ref="C8:E8"/>
    <mergeCell ref="C9:E9"/>
    <mergeCell ref="A10:F10"/>
    <mergeCell ref="A11:F13"/>
    <mergeCell ref="A19:B19"/>
    <mergeCell ref="C19:D19"/>
    <mergeCell ref="E19:F19"/>
    <mergeCell ref="A20:B20"/>
    <mergeCell ref="C20:D20"/>
    <mergeCell ref="E20:F20"/>
    <mergeCell ref="A17:B17"/>
    <mergeCell ref="C17:D17"/>
    <mergeCell ref="E17:F17"/>
    <mergeCell ref="A18:B18"/>
    <mergeCell ref="C18:D18"/>
    <mergeCell ref="E18:F18"/>
    <mergeCell ref="A21:B21"/>
    <mergeCell ref="C21:D21"/>
    <mergeCell ref="E21:F21"/>
    <mergeCell ref="A22:B22"/>
    <mergeCell ref="C22:D22"/>
    <mergeCell ref="E22:F22"/>
    <mergeCell ref="A23:B23"/>
    <mergeCell ref="C23:D23"/>
    <mergeCell ref="E23:F23"/>
    <mergeCell ref="A24:B24"/>
    <mergeCell ref="C24:D24"/>
    <mergeCell ref="E24:F24"/>
    <mergeCell ref="A35:F36"/>
    <mergeCell ref="A30:B30"/>
    <mergeCell ref="C30:D30"/>
    <mergeCell ref="E30:F30"/>
    <mergeCell ref="A31:B31"/>
    <mergeCell ref="C31:D31"/>
    <mergeCell ref="E31:F31"/>
    <mergeCell ref="A34:F34"/>
    <mergeCell ref="J25:T30"/>
    <mergeCell ref="E29:F29"/>
    <mergeCell ref="A27:B27"/>
    <mergeCell ref="C27:D27"/>
    <mergeCell ref="E27:F27"/>
    <mergeCell ref="A25:B25"/>
    <mergeCell ref="C25:D25"/>
    <mergeCell ref="E25:F25"/>
    <mergeCell ref="A26:B26"/>
    <mergeCell ref="C26:D26"/>
    <mergeCell ref="E26:F26"/>
    <mergeCell ref="A28:B28"/>
    <mergeCell ref="C28:D28"/>
    <mergeCell ref="E28:F28"/>
    <mergeCell ref="A29:B29"/>
    <mergeCell ref="C29:D29"/>
  </mergeCells>
  <conditionalFormatting sqref="B7:F7 F8 B9 A11:F13">
    <cfRule type="containsBlanks" dxfId="65" priority="11">
      <formula>LEN(TRIM(A7))=0</formula>
    </cfRule>
  </conditionalFormatting>
  <conditionalFormatting sqref="A17:B24 A26:B30">
    <cfRule type="expression" dxfId="64" priority="8">
      <formula>$A$16=""</formula>
    </cfRule>
  </conditionalFormatting>
  <conditionalFormatting sqref="C16:D24 C26:D30">
    <cfRule type="expression" dxfId="63" priority="7">
      <formula>$C$31&lt;=0</formula>
    </cfRule>
  </conditionalFormatting>
  <conditionalFormatting sqref="A16:B16">
    <cfRule type="expression" dxfId="62" priority="3">
      <formula>$A$16=""</formula>
    </cfRule>
  </conditionalFormatting>
  <conditionalFormatting sqref="B8">
    <cfRule type="containsBlanks" dxfId="61" priority="1">
      <formula>LEN(TRIM(B8))=0</formula>
    </cfRule>
  </conditionalFormatting>
  <dataValidations xWindow="835" yWindow="609" count="5">
    <dataValidation type="decimal" allowBlank="1" showInputMessage="1" showErrorMessage="1" sqref="C16:D24 C26:D30" xr:uid="{EBA9CB68-FB88-3749-85CA-42A08D7B6033}">
      <formula1>0</formula1>
      <formula2>100000</formula2>
    </dataValidation>
    <dataValidation type="whole" allowBlank="1" showInputMessage="1" showErrorMessage="1" errorTitle="Invalid Entry" error="Please enter a whole number in this cell." promptTitle="Attendance Documentation" prompt="If you are requesting for more than 40 attendees, go to the &quot;Documentation&quot; tab and follow the instructions there." sqref="F8" xr:uid="{00000000-0002-0000-0400-000001000000}">
      <formula1>0</formula1>
      <formula2>40000</formula2>
    </dataValidation>
    <dataValidation allowBlank="1" showInputMessage="1" showErrorMessage="1" promptTitle="Estimated Location" prompt="Ensure your location is on campus! or eligible off-campus location." sqref="B9" xr:uid="{00000000-0002-0000-0400-000003000000}"/>
    <dataValidation type="list" allowBlank="1" showInputMessage="1" showErrorMessage="1" sqref="A16:B24" xr:uid="{A4AAAB3B-63AE-024F-8D58-1DFDE639DB8A}">
      <formula1>"Food &amp; Drinks, Event Specific Promo Items, Giveaways, Speaker or Performer, Game Boards, Props &amp; Decorations"</formula1>
    </dataValidation>
    <dataValidation type="list" allowBlank="1" showInputMessage="1" showErrorMessage="1" errorTitle="Invalid Date" error="Please enter a date between July 1st, 2021 and June 30th, 2022." promptTitle="Estimated Event Date" prompt="Please enter a date between July 1st, 2021 and June 30th, 2022." sqref="B8" xr:uid="{07D29A75-B49F-904B-A448-F0A9F4FC2CE0}">
      <formula1>"Jul-2021, Aug-2021, Sep-2021, Oct-2021, Nov-2021, Dec-2021, Jan-2022, Feb-2022, Mar-2022, Apr-2022, May-2022, Jun-2022"</formula1>
    </dataValidation>
  </dataValidations>
  <hyperlinks>
    <hyperlink ref="A5" location="Summary!A28" display="SUMMARY" xr:uid="{00000000-0004-0000-0400-000000000000}"/>
  </hyperlinks>
  <printOptions horizontalCentered="1"/>
  <pageMargins left="0.4" right="0.4" top="0.75" bottom="0.75" header="0.3" footer="0.3"/>
  <pageSetup orientation="portrait" r:id="rId1"/>
  <drawing r:id="rId2"/>
  <extLst>
    <ext xmlns:x14="http://schemas.microsoft.com/office/spreadsheetml/2009/9/main" uri="{CCE6A557-97BC-4b89-ADB6-D9C93CAAB3DF}">
      <x14:dataValidations xmlns:xm="http://schemas.microsoft.com/office/excel/2006/main" xWindow="835" yWindow="609" count="2">
        <x14:dataValidation type="list" allowBlank="1" showInputMessage="1" showErrorMessage="1" xr:uid="{00000000-0002-0000-0400-000004000000}">
          <x14:formula1>
            <xm:f>DROPLIST!$A$2:$A$3</xm:f>
          </x14:formula1>
          <xm:sqref>F9</xm:sqref>
        </x14:dataValidation>
        <x14:dataValidation type="list" allowBlank="1" showInputMessage="1" showErrorMessage="1" errorTitle="Invalid Entry" error="Please input Y (for approval) or N (for dissapproval)" promptTitle="Committee Use Only" prompt="Please input Y (for eligible) or N (for ineligible)" xr:uid="{BBFAECDE-7B0D-7742-82AD-BBD28CAE53AD}">
          <x14:formula1>
            <xm:f>DROPLIST!$B$2:$B$3</xm:f>
          </x14:formula1>
          <xm:sqref>E26:F30 E16:F24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AFAC8"/>
  </sheetPr>
  <dimension ref="A1:T39"/>
  <sheetViews>
    <sheetView showGridLines="0" zoomScaleNormal="100" workbookViewId="0">
      <pane xSplit="8" topLeftCell="I1" activePane="topRight" state="frozen"/>
      <selection activeCell="B18" sqref="B18:E18"/>
      <selection pane="topRight" activeCell="A16" sqref="A16:B16"/>
    </sheetView>
  </sheetViews>
  <sheetFormatPr defaultColWidth="9.140625" defaultRowHeight="15"/>
  <cols>
    <col min="1" max="2" width="22.42578125" style="1" customWidth="1"/>
    <col min="3" max="6" width="12.7109375" style="1" customWidth="1"/>
    <col min="7" max="8" width="9.140625" style="1" hidden="1" customWidth="1"/>
    <col min="9" max="16384" width="9.140625" style="1"/>
  </cols>
  <sheetData>
    <row r="1" spans="1:20" ht="39" customHeight="1" thickBot="1">
      <c r="A1" s="346" t="str">
        <f>Summary!A1</f>
        <v>21-22 RSO ANNUAL BUDGET APPLICATION</v>
      </c>
      <c r="B1" s="347"/>
      <c r="C1" s="347"/>
      <c r="D1" s="347"/>
      <c r="E1" s="347"/>
      <c r="F1" s="347"/>
      <c r="G1" s="142"/>
    </row>
    <row r="2" spans="1:20" ht="15" customHeight="1">
      <c r="A2" s="227" t="str">
        <f>Summary!A2</f>
        <v>Please Refer to red "Instructions" Tab for Instructions.</v>
      </c>
      <c r="B2" s="225"/>
      <c r="C2" s="225"/>
      <c r="D2" s="225"/>
      <c r="E2" s="225"/>
      <c r="F2" s="228"/>
      <c r="G2" s="146"/>
      <c r="H2" s="2"/>
    </row>
    <row r="3" spans="1:20" ht="15" customHeight="1">
      <c r="A3" s="223" t="s">
        <v>108</v>
      </c>
      <c r="B3" s="145"/>
      <c r="C3" s="145"/>
      <c r="D3" s="145"/>
      <c r="E3" s="145"/>
      <c r="F3" s="224"/>
      <c r="H3" s="2"/>
    </row>
    <row r="4" spans="1:20" ht="15" customHeight="1">
      <c r="A4" s="229" t="s">
        <v>109</v>
      </c>
      <c r="B4" s="226"/>
      <c r="C4" s="226"/>
      <c r="D4" s="226"/>
      <c r="E4" s="226"/>
      <c r="F4" s="230"/>
      <c r="G4" s="147"/>
      <c r="H4" s="2"/>
    </row>
    <row r="5" spans="1:20" ht="19.5" thickBot="1">
      <c r="A5" s="233" t="s">
        <v>159</v>
      </c>
      <c r="B5" s="231"/>
      <c r="C5" s="231"/>
      <c r="D5" s="231"/>
      <c r="E5" s="231"/>
      <c r="F5" s="232"/>
      <c r="G5" s="5"/>
      <c r="H5" s="5"/>
      <c r="I5" s="198"/>
    </row>
    <row r="6" spans="1:20" ht="17.100000000000001" customHeight="1" thickBot="1">
      <c r="A6" s="374" t="s">
        <v>171</v>
      </c>
      <c r="B6" s="375"/>
      <c r="C6" s="375"/>
      <c r="D6" s="375"/>
      <c r="E6" s="375"/>
      <c r="F6" s="376"/>
      <c r="G6" s="2"/>
      <c r="H6" s="2"/>
      <c r="I6" s="2"/>
      <c r="J6" s="363" t="s">
        <v>116</v>
      </c>
      <c r="K6" s="364"/>
      <c r="L6" s="364"/>
      <c r="M6" s="364"/>
      <c r="N6" s="364"/>
      <c r="O6" s="364"/>
      <c r="P6" s="364"/>
      <c r="Q6" s="364"/>
      <c r="R6" s="364"/>
      <c r="S6" s="364"/>
      <c r="T6" s="365"/>
    </row>
    <row r="7" spans="1:20" ht="16.350000000000001" customHeight="1" thickTop="1">
      <c r="A7" s="136" t="s">
        <v>161</v>
      </c>
      <c r="B7" s="535"/>
      <c r="C7" s="536"/>
      <c r="D7" s="536"/>
      <c r="E7" s="536"/>
      <c r="F7" s="537"/>
      <c r="G7" s="2"/>
      <c r="H7" s="2"/>
      <c r="I7" s="2"/>
      <c r="J7" s="366"/>
      <c r="K7" s="367"/>
      <c r="L7" s="367"/>
      <c r="M7" s="367"/>
      <c r="N7" s="367"/>
      <c r="O7" s="367"/>
      <c r="P7" s="367"/>
      <c r="Q7" s="367"/>
      <c r="R7" s="367"/>
      <c r="S7" s="367"/>
      <c r="T7" s="368"/>
    </row>
    <row r="8" spans="1:20" ht="16.350000000000001" customHeight="1" thickBot="1">
      <c r="A8" s="257" t="s">
        <v>162</v>
      </c>
      <c r="B8" s="275"/>
      <c r="C8" s="511" t="s">
        <v>163</v>
      </c>
      <c r="D8" s="512"/>
      <c r="E8" s="513"/>
      <c r="F8" s="20"/>
      <c r="G8" s="70">
        <f>Documentation!L9</f>
        <v>0</v>
      </c>
      <c r="H8" s="25">
        <f>MIN(1200,IF($G$8&lt;200,$G$8*4,($G$8-200)*2+800))</f>
        <v>0</v>
      </c>
      <c r="I8" s="12"/>
      <c r="J8" s="369"/>
      <c r="K8" s="370"/>
      <c r="L8" s="370"/>
      <c r="M8" s="370"/>
      <c r="N8" s="370"/>
      <c r="O8" s="370"/>
      <c r="P8" s="370"/>
      <c r="Q8" s="370"/>
      <c r="R8" s="370"/>
      <c r="S8" s="370"/>
      <c r="T8" s="371"/>
    </row>
    <row r="9" spans="1:20" ht="16.350000000000001" customHeight="1" thickBot="1">
      <c r="A9" s="18" t="s">
        <v>164</v>
      </c>
      <c r="B9" s="33"/>
      <c r="C9" s="511" t="s">
        <v>165</v>
      </c>
      <c r="D9" s="517"/>
      <c r="E9" s="517"/>
      <c r="F9" s="72"/>
      <c r="G9" s="2"/>
      <c r="H9" s="2"/>
      <c r="I9" s="2"/>
      <c r="J9" s="377" t="s">
        <v>120</v>
      </c>
      <c r="K9" s="378"/>
      <c r="L9" s="378"/>
      <c r="M9" s="378"/>
      <c r="N9" s="378"/>
      <c r="O9" s="378"/>
      <c r="P9" s="378"/>
      <c r="Q9" s="378"/>
      <c r="R9" s="378"/>
      <c r="S9" s="378"/>
      <c r="T9" s="379"/>
    </row>
    <row r="10" spans="1:20" ht="16.350000000000001" customHeight="1" thickTop="1">
      <c r="A10" s="514" t="s">
        <v>166</v>
      </c>
      <c r="B10" s="515"/>
      <c r="C10" s="515"/>
      <c r="D10" s="515"/>
      <c r="E10" s="515"/>
      <c r="F10" s="516"/>
      <c r="G10" s="2"/>
      <c r="I10" s="2"/>
      <c r="J10" s="380"/>
      <c r="K10" s="381"/>
      <c r="L10" s="381"/>
      <c r="M10" s="381"/>
      <c r="N10" s="381"/>
      <c r="O10" s="381"/>
      <c r="P10" s="381"/>
      <c r="Q10" s="381"/>
      <c r="R10" s="381"/>
      <c r="S10" s="381"/>
      <c r="T10" s="382"/>
    </row>
    <row r="11" spans="1:20" ht="16.350000000000001" customHeight="1" thickBot="1">
      <c r="A11" s="529"/>
      <c r="B11" s="530"/>
      <c r="C11" s="530"/>
      <c r="D11" s="530"/>
      <c r="E11" s="530"/>
      <c r="F11" s="531"/>
      <c r="G11" s="2"/>
      <c r="H11" s="2"/>
      <c r="I11" s="2"/>
      <c r="J11" s="383"/>
      <c r="K11" s="384"/>
      <c r="L11" s="384"/>
      <c r="M11" s="384"/>
      <c r="N11" s="384"/>
      <c r="O11" s="384"/>
      <c r="P11" s="384"/>
      <c r="Q11" s="384"/>
      <c r="R11" s="384"/>
      <c r="S11" s="384"/>
      <c r="T11" s="385"/>
    </row>
    <row r="12" spans="1:20">
      <c r="A12" s="529"/>
      <c r="B12" s="530"/>
      <c r="C12" s="530"/>
      <c r="D12" s="530"/>
      <c r="E12" s="530"/>
      <c r="F12" s="531"/>
      <c r="G12" s="2"/>
      <c r="H12" s="2"/>
      <c r="I12" s="2"/>
    </row>
    <row r="13" spans="1:20" ht="15.75" thickBot="1">
      <c r="A13" s="532"/>
      <c r="B13" s="533"/>
      <c r="C13" s="533"/>
      <c r="D13" s="533"/>
      <c r="E13" s="533"/>
      <c r="F13" s="534"/>
      <c r="G13" s="2"/>
      <c r="H13" s="2"/>
      <c r="I13" s="2"/>
    </row>
    <row r="14" spans="1:20" ht="15.75" thickTop="1">
      <c r="A14" s="13"/>
      <c r="B14" s="14"/>
      <c r="C14" s="14"/>
      <c r="D14" s="14"/>
      <c r="E14" s="14"/>
      <c r="F14" s="15"/>
      <c r="G14" s="2"/>
      <c r="H14" s="2"/>
      <c r="I14" s="2"/>
    </row>
    <row r="15" spans="1:20" ht="17.100000000000001" customHeight="1" thickBot="1">
      <c r="A15" s="518" t="s">
        <v>167</v>
      </c>
      <c r="B15" s="519"/>
      <c r="C15" s="481" t="s">
        <v>168</v>
      </c>
      <c r="D15" s="481"/>
      <c r="E15" s="524" t="s">
        <v>273</v>
      </c>
      <c r="F15" s="524"/>
      <c r="G15" s="2"/>
      <c r="H15" s="2"/>
      <c r="I15" s="2"/>
    </row>
    <row r="16" spans="1:20" ht="15.75" thickTop="1">
      <c r="A16" s="520"/>
      <c r="B16" s="521"/>
      <c r="C16" s="500">
        <v>0</v>
      </c>
      <c r="D16" s="501"/>
      <c r="E16" s="498"/>
      <c r="F16" s="499"/>
      <c r="G16" s="1" t="b">
        <f>IF(E16="Y",TRUE,FALSE)</f>
        <v>0</v>
      </c>
      <c r="H16" s="1">
        <f>IF(G16,C16,0)</f>
        <v>0</v>
      </c>
      <c r="I16" s="2"/>
    </row>
    <row r="17" spans="1:20" s="9" customFormat="1">
      <c r="A17" s="479"/>
      <c r="B17" s="480"/>
      <c r="C17" s="482">
        <v>0</v>
      </c>
      <c r="D17" s="483"/>
      <c r="E17" s="477"/>
      <c r="F17" s="478"/>
      <c r="G17" s="1" t="b">
        <f t="shared" ref="G17:G30" si="0">IF(E17="Y",TRUE,FALSE)</f>
        <v>0</v>
      </c>
      <c r="H17" s="1">
        <f t="shared" ref="H17:H30" si="1">IF(G17,C17,0)</f>
        <v>0</v>
      </c>
      <c r="I17" s="8"/>
    </row>
    <row r="18" spans="1:20" ht="16.5" customHeight="1">
      <c r="A18" s="479"/>
      <c r="B18" s="480"/>
      <c r="C18" s="482">
        <v>0</v>
      </c>
      <c r="D18" s="483"/>
      <c r="E18" s="477"/>
      <c r="F18" s="478"/>
      <c r="G18" s="1" t="b">
        <f t="shared" si="0"/>
        <v>0</v>
      </c>
      <c r="H18" s="1">
        <f t="shared" si="1"/>
        <v>0</v>
      </c>
    </row>
    <row r="19" spans="1:20">
      <c r="A19" s="479"/>
      <c r="B19" s="480"/>
      <c r="C19" s="482">
        <v>0</v>
      </c>
      <c r="D19" s="483"/>
      <c r="E19" s="477"/>
      <c r="F19" s="478"/>
      <c r="G19" s="1" t="b">
        <f t="shared" si="0"/>
        <v>0</v>
      </c>
      <c r="H19" s="1">
        <f t="shared" si="1"/>
        <v>0</v>
      </c>
    </row>
    <row r="20" spans="1:20">
      <c r="A20" s="479"/>
      <c r="B20" s="480"/>
      <c r="C20" s="482">
        <v>0</v>
      </c>
      <c r="D20" s="483"/>
      <c r="E20" s="477"/>
      <c r="F20" s="478"/>
      <c r="G20" s="1" t="b">
        <f t="shared" si="0"/>
        <v>0</v>
      </c>
      <c r="H20" s="1">
        <f t="shared" si="1"/>
        <v>0</v>
      </c>
    </row>
    <row r="21" spans="1:20">
      <c r="A21" s="479"/>
      <c r="B21" s="480"/>
      <c r="C21" s="482">
        <v>0</v>
      </c>
      <c r="D21" s="483"/>
      <c r="E21" s="477"/>
      <c r="F21" s="478"/>
      <c r="G21" s="1" t="b">
        <f t="shared" si="0"/>
        <v>0</v>
      </c>
      <c r="H21" s="1">
        <f t="shared" si="1"/>
        <v>0</v>
      </c>
    </row>
    <row r="22" spans="1:20">
      <c r="A22" s="479"/>
      <c r="B22" s="480"/>
      <c r="C22" s="482">
        <v>0</v>
      </c>
      <c r="D22" s="483"/>
      <c r="E22" s="477"/>
      <c r="F22" s="478"/>
      <c r="G22" s="1" t="b">
        <f t="shared" si="0"/>
        <v>0</v>
      </c>
      <c r="H22" s="1">
        <f t="shared" si="1"/>
        <v>0</v>
      </c>
    </row>
    <row r="23" spans="1:20">
      <c r="A23" s="479"/>
      <c r="B23" s="480"/>
      <c r="C23" s="482">
        <v>0</v>
      </c>
      <c r="D23" s="483"/>
      <c r="E23" s="477"/>
      <c r="F23" s="478"/>
      <c r="G23" s="1" t="b">
        <f t="shared" si="0"/>
        <v>0</v>
      </c>
      <c r="H23" s="1">
        <f t="shared" si="1"/>
        <v>0</v>
      </c>
    </row>
    <row r="24" spans="1:20" ht="15.75" thickBot="1">
      <c r="A24" s="479"/>
      <c r="B24" s="480"/>
      <c r="C24" s="482">
        <v>0</v>
      </c>
      <c r="D24" s="483"/>
      <c r="E24" s="477"/>
      <c r="F24" s="478"/>
      <c r="G24" s="1" t="b">
        <f t="shared" si="0"/>
        <v>0</v>
      </c>
      <c r="H24" s="1">
        <f t="shared" si="1"/>
        <v>0</v>
      </c>
    </row>
    <row r="25" spans="1:20" ht="17.100000000000001" customHeight="1" thickBot="1">
      <c r="A25" s="522" t="s">
        <v>269</v>
      </c>
      <c r="B25" s="523"/>
      <c r="C25" s="481" t="s">
        <v>168</v>
      </c>
      <c r="D25" s="481"/>
      <c r="E25" s="524" t="s">
        <v>273</v>
      </c>
      <c r="F25" s="524"/>
      <c r="J25" s="468" t="s">
        <v>276</v>
      </c>
      <c r="K25" s="469"/>
      <c r="L25" s="469"/>
      <c r="M25" s="469"/>
      <c r="N25" s="469"/>
      <c r="O25" s="469"/>
      <c r="P25" s="469"/>
      <c r="Q25" s="469"/>
      <c r="R25" s="469"/>
      <c r="S25" s="469"/>
      <c r="T25" s="470"/>
    </row>
    <row r="26" spans="1:20" ht="15.75" thickTop="1">
      <c r="A26" s="479"/>
      <c r="B26" s="480"/>
      <c r="C26" s="482">
        <v>0</v>
      </c>
      <c r="D26" s="483"/>
      <c r="E26" s="477"/>
      <c r="F26" s="478"/>
      <c r="G26" s="1" t="b">
        <f t="shared" si="0"/>
        <v>0</v>
      </c>
      <c r="H26" s="1">
        <f t="shared" si="1"/>
        <v>0</v>
      </c>
      <c r="J26" s="471"/>
      <c r="K26" s="472"/>
      <c r="L26" s="472"/>
      <c r="M26" s="472"/>
      <c r="N26" s="472"/>
      <c r="O26" s="472"/>
      <c r="P26" s="472"/>
      <c r="Q26" s="472"/>
      <c r="R26" s="472"/>
      <c r="S26" s="472"/>
      <c r="T26" s="473"/>
    </row>
    <row r="27" spans="1:20">
      <c r="A27" s="479"/>
      <c r="B27" s="480"/>
      <c r="C27" s="482">
        <v>0</v>
      </c>
      <c r="D27" s="483"/>
      <c r="E27" s="477"/>
      <c r="F27" s="478"/>
      <c r="G27" s="1" t="b">
        <f t="shared" si="0"/>
        <v>0</v>
      </c>
      <c r="H27" s="1">
        <f t="shared" si="1"/>
        <v>0</v>
      </c>
      <c r="J27" s="471"/>
      <c r="K27" s="472"/>
      <c r="L27" s="472"/>
      <c r="M27" s="472"/>
      <c r="N27" s="472"/>
      <c r="O27" s="472"/>
      <c r="P27" s="472"/>
      <c r="Q27" s="472"/>
      <c r="R27" s="472"/>
      <c r="S27" s="472"/>
      <c r="T27" s="473"/>
    </row>
    <row r="28" spans="1:20">
      <c r="A28" s="479"/>
      <c r="B28" s="480"/>
      <c r="C28" s="482">
        <v>0</v>
      </c>
      <c r="D28" s="483"/>
      <c r="E28" s="477"/>
      <c r="F28" s="478"/>
      <c r="G28" s="1" t="b">
        <f t="shared" si="0"/>
        <v>0</v>
      </c>
      <c r="H28" s="1">
        <f t="shared" si="1"/>
        <v>0</v>
      </c>
      <c r="J28" s="471"/>
      <c r="K28" s="472"/>
      <c r="L28" s="472"/>
      <c r="M28" s="472"/>
      <c r="N28" s="472"/>
      <c r="O28" s="472"/>
      <c r="P28" s="472"/>
      <c r="Q28" s="472"/>
      <c r="R28" s="472"/>
      <c r="S28" s="472"/>
      <c r="T28" s="473"/>
    </row>
    <row r="29" spans="1:20">
      <c r="A29" s="479"/>
      <c r="B29" s="480"/>
      <c r="C29" s="482">
        <v>0</v>
      </c>
      <c r="D29" s="483"/>
      <c r="E29" s="477"/>
      <c r="F29" s="478"/>
      <c r="G29" s="1" t="b">
        <f t="shared" si="0"/>
        <v>0</v>
      </c>
      <c r="H29" s="1">
        <f t="shared" si="1"/>
        <v>0</v>
      </c>
      <c r="J29" s="471"/>
      <c r="K29" s="472"/>
      <c r="L29" s="472"/>
      <c r="M29" s="472"/>
      <c r="N29" s="472"/>
      <c r="O29" s="472"/>
      <c r="P29" s="472"/>
      <c r="Q29" s="472"/>
      <c r="R29" s="472"/>
      <c r="S29" s="472"/>
      <c r="T29" s="473"/>
    </row>
    <row r="30" spans="1:20" ht="15.75" thickBot="1">
      <c r="A30" s="479"/>
      <c r="B30" s="480"/>
      <c r="C30" s="482">
        <v>0</v>
      </c>
      <c r="D30" s="483"/>
      <c r="E30" s="477"/>
      <c r="F30" s="478"/>
      <c r="G30" s="1" t="b">
        <f t="shared" si="0"/>
        <v>0</v>
      </c>
      <c r="H30" s="1">
        <f t="shared" si="1"/>
        <v>0</v>
      </c>
      <c r="J30" s="474"/>
      <c r="K30" s="475"/>
      <c r="L30" s="475"/>
      <c r="M30" s="475"/>
      <c r="N30" s="475"/>
      <c r="O30" s="475"/>
      <c r="P30" s="475"/>
      <c r="Q30" s="475"/>
      <c r="R30" s="475"/>
      <c r="S30" s="475"/>
      <c r="T30" s="476"/>
    </row>
    <row r="31" spans="1:20">
      <c r="A31" s="493" t="s">
        <v>157</v>
      </c>
      <c r="B31" s="494"/>
      <c r="C31" s="495">
        <f>SUM(C16:D30)</f>
        <v>0</v>
      </c>
      <c r="D31" s="496"/>
      <c r="E31" s="495">
        <f>IF(F9="NO","Ineligible",MIN(H8,SUM(H16:H30)))</f>
        <v>0</v>
      </c>
      <c r="F31" s="496"/>
    </row>
    <row r="32" spans="1:20">
      <c r="A32" s="10"/>
      <c r="B32" s="4"/>
      <c r="C32" s="4"/>
      <c r="D32" s="4"/>
      <c r="E32" s="4"/>
      <c r="F32" s="6"/>
    </row>
    <row r="33" spans="1:9">
      <c r="A33" s="107" t="s">
        <v>169</v>
      </c>
      <c r="B33" s="71"/>
      <c r="C33" s="71"/>
      <c r="D33" s="71"/>
      <c r="E33" s="71"/>
      <c r="F33" s="27"/>
    </row>
    <row r="34" spans="1:9">
      <c r="A34" s="484" t="str">
        <f>IF($E$31="Ineligible", "Event not eligible for A&amp;S Funding",IF($E$31&gt;0,IF($E$31=$H$8,"Approved up to the cap for this event, based on the expected student attendance.","Approved based on the request and based on SG Standards for this fiscal year."),""))</f>
        <v/>
      </c>
      <c r="B34" s="485"/>
      <c r="C34" s="485"/>
      <c r="D34" s="485"/>
      <c r="E34" s="485"/>
      <c r="F34" s="486"/>
    </row>
    <row r="35" spans="1:9">
      <c r="A35" s="487"/>
      <c r="B35" s="488"/>
      <c r="C35" s="488"/>
      <c r="D35" s="488"/>
      <c r="E35" s="488"/>
      <c r="F35" s="489"/>
    </row>
    <row r="36" spans="1:9">
      <c r="A36" s="490"/>
      <c r="B36" s="491"/>
      <c r="C36" s="491"/>
      <c r="D36" s="491"/>
      <c r="E36" s="491"/>
      <c r="F36" s="492"/>
      <c r="G36" s="2"/>
      <c r="H36" s="2"/>
      <c r="I36" s="2"/>
    </row>
    <row r="37" spans="1:9" ht="14.25" customHeight="1">
      <c r="G37" s="2"/>
      <c r="H37" s="2"/>
      <c r="I37" s="2"/>
    </row>
    <row r="38" spans="1:9">
      <c r="G38" s="2"/>
      <c r="H38" s="2"/>
      <c r="I38" s="2"/>
    </row>
    <row r="39" spans="1:9">
      <c r="G39" s="2"/>
      <c r="H39" s="2"/>
      <c r="I39" s="2"/>
    </row>
  </sheetData>
  <sheetProtection algorithmName="SHA-512" hashValue="WvKpdQ7L5PLlzzfR80MU6+aU8DImSvAUYboWqYnlARSa1QKKTHi3UO2XAjrk5AUHY3kDGSF3FT3+JOIR3H4vNA==" saltValue="z+rI6U0RnxQDAy0wx2lonA==" spinCount="100000" sheet="1" selectLockedCells="1"/>
  <mergeCells count="63">
    <mergeCell ref="A16:B16"/>
    <mergeCell ref="A26:B26"/>
    <mergeCell ref="C26:D26"/>
    <mergeCell ref="E26:F26"/>
    <mergeCell ref="A17:B17"/>
    <mergeCell ref="C17:D17"/>
    <mergeCell ref="E17:F17"/>
    <mergeCell ref="A18:B18"/>
    <mergeCell ref="C18:D18"/>
    <mergeCell ref="E18:F18"/>
    <mergeCell ref="A19:B19"/>
    <mergeCell ref="C19:D19"/>
    <mergeCell ref="E19:F19"/>
    <mergeCell ref="A25:B25"/>
    <mergeCell ref="C25:D25"/>
    <mergeCell ref="E25:F25"/>
    <mergeCell ref="J6:T8"/>
    <mergeCell ref="J9:T11"/>
    <mergeCell ref="A1:F1"/>
    <mergeCell ref="A15:B15"/>
    <mergeCell ref="C15:D15"/>
    <mergeCell ref="E15:F15"/>
    <mergeCell ref="A11:F13"/>
    <mergeCell ref="A6:F6"/>
    <mergeCell ref="B7:F7"/>
    <mergeCell ref="C8:E8"/>
    <mergeCell ref="C9:E9"/>
    <mergeCell ref="A10:F10"/>
    <mergeCell ref="C16:D16"/>
    <mergeCell ref="E16:F16"/>
    <mergeCell ref="C24:D24"/>
    <mergeCell ref="E24:F24"/>
    <mergeCell ref="A21:B21"/>
    <mergeCell ref="C21:D21"/>
    <mergeCell ref="E21:F21"/>
    <mergeCell ref="A22:B22"/>
    <mergeCell ref="C22:D22"/>
    <mergeCell ref="E22:F22"/>
    <mergeCell ref="A23:B23"/>
    <mergeCell ref="C23:D23"/>
    <mergeCell ref="E23:F23"/>
    <mergeCell ref="A20:B20"/>
    <mergeCell ref="C20:D20"/>
    <mergeCell ref="E20:F20"/>
    <mergeCell ref="A24:B24"/>
    <mergeCell ref="A27:B27"/>
    <mergeCell ref="C27:D27"/>
    <mergeCell ref="E27:F27"/>
    <mergeCell ref="A28:B28"/>
    <mergeCell ref="C28:D28"/>
    <mergeCell ref="E28:F28"/>
    <mergeCell ref="J25:T30"/>
    <mergeCell ref="A34:F34"/>
    <mergeCell ref="A35:F36"/>
    <mergeCell ref="A31:B31"/>
    <mergeCell ref="C31:D31"/>
    <mergeCell ref="E31:F31"/>
    <mergeCell ref="A29:B29"/>
    <mergeCell ref="C29:D29"/>
    <mergeCell ref="E29:F29"/>
    <mergeCell ref="A30:B30"/>
    <mergeCell ref="C30:D30"/>
    <mergeCell ref="E30:F30"/>
  </mergeCells>
  <conditionalFormatting sqref="B7:F7 F8 B9 A11:F13">
    <cfRule type="containsBlanks" dxfId="60" priority="6">
      <formula>LEN(TRIM(A7))=0</formula>
    </cfRule>
  </conditionalFormatting>
  <conditionalFormatting sqref="A16:B24 A26:B30">
    <cfRule type="expression" dxfId="59" priority="5">
      <formula>$A$16=""</formula>
    </cfRule>
  </conditionalFormatting>
  <conditionalFormatting sqref="C16:D24 C26:D30">
    <cfRule type="expression" dxfId="58" priority="4">
      <formula>$C$31&lt;=0</formula>
    </cfRule>
  </conditionalFormatting>
  <conditionalFormatting sqref="B8">
    <cfRule type="containsBlanks" dxfId="57" priority="1">
      <formula>LEN(TRIM(B8))=0</formula>
    </cfRule>
  </conditionalFormatting>
  <dataValidations count="5">
    <dataValidation type="whole" allowBlank="1" showInputMessage="1" showErrorMessage="1" errorTitle="Invalid Entry" error="Please enter a whole number in this cell." promptTitle="Attendance Documentation" prompt="If you are requesting for more than 40 attendees, go to the &quot;Documentation&quot; tab and follow the instructions there." sqref="F8" xr:uid="{00000000-0002-0000-0500-000000000000}">
      <formula1>0</formula1>
      <formula2>40000</formula2>
    </dataValidation>
    <dataValidation type="decimal" allowBlank="1" showInputMessage="1" showErrorMessage="1" sqref="C16:D24 C26:D30" xr:uid="{302B1D54-217B-F44C-97DF-8609CD130D47}">
      <formula1>0</formula1>
      <formula2>100000</formula2>
    </dataValidation>
    <dataValidation allowBlank="1" showInputMessage="1" showErrorMessage="1" promptTitle="Estimated Location" prompt="Ensure your location is on campus! or eligible off-campus location." sqref="B9" xr:uid="{00000000-0002-0000-0500-000003000000}"/>
    <dataValidation type="list" allowBlank="1" showInputMessage="1" showErrorMessage="1" sqref="A16:B24" xr:uid="{62C8ECD8-85FB-774E-9958-13281C1B8DA3}">
      <formula1>"Food &amp; Drinks, Event Specific Promo Items, Giveaways, Speaker or Performer, Game Boards, Props &amp; Decorations"</formula1>
    </dataValidation>
    <dataValidation type="list" allowBlank="1" showInputMessage="1" showErrorMessage="1" errorTitle="Invalid Date" error="Please enter a date between July 1st, 2021 and June 30th, 2022." promptTitle="Estimated Event Date" prompt="Please enter a date between July 1st, 2021 and June 30th, 2022." sqref="B8" xr:uid="{2B7F1374-58A5-9E4E-BD73-1401213D870E}">
      <formula1>"Jul-2021, Aug-2021, Sep-2021, Oct-2021, Nov-2021, Dec-2021, Jan-2022, Feb-2022, Mar-2022, Apr-2022, May-2022, Jun-2022"</formula1>
    </dataValidation>
  </dataValidations>
  <hyperlinks>
    <hyperlink ref="A5" location="Summary!A28" display="SUMMARY" xr:uid="{00000000-0004-0000-0500-000000000000}"/>
  </hyperlinks>
  <printOptions horizontalCentered="1"/>
  <pageMargins left="0.4" right="0.4"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4000000}">
          <x14:formula1>
            <xm:f>DROPLIST!$A$2:$A$3</xm:f>
          </x14:formula1>
          <xm:sqref>F9</xm:sqref>
        </x14:dataValidation>
        <x14:dataValidation type="list" allowBlank="1" showInputMessage="1" showErrorMessage="1" errorTitle="Invalid Entry" error="Please input Y (for approval) or N (for dissapproval)" promptTitle="Committee Use Only" prompt="Please input Y (for eligible) or N (for ineligible)" xr:uid="{1CC6C42F-3582-C44D-87B3-465D4C81D23F}">
          <x14:formula1>
            <xm:f>DROPLIST!$B$2:$B$3</xm:f>
          </x14:formula1>
          <xm:sqref>E16:F24 E26:F30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AFAC8"/>
  </sheetPr>
  <dimension ref="A1:T39"/>
  <sheetViews>
    <sheetView showGridLines="0" zoomScaleNormal="100" workbookViewId="0">
      <pane xSplit="8" topLeftCell="I1" activePane="topRight" state="frozen"/>
      <selection activeCell="B18" sqref="B18:E18"/>
      <selection pane="topRight" activeCell="F8" sqref="F8"/>
    </sheetView>
  </sheetViews>
  <sheetFormatPr defaultColWidth="9.140625" defaultRowHeight="15"/>
  <cols>
    <col min="1" max="2" width="22.42578125" style="1" customWidth="1"/>
    <col min="3" max="6" width="12.7109375" style="1" customWidth="1"/>
    <col min="7" max="8" width="9.140625" style="1" hidden="1" customWidth="1"/>
    <col min="9" max="16384" width="9.140625" style="1"/>
  </cols>
  <sheetData>
    <row r="1" spans="1:20" ht="39" customHeight="1" thickBot="1">
      <c r="A1" s="346" t="str">
        <f>Summary!A1</f>
        <v>21-22 RSO ANNUAL BUDGET APPLICATION</v>
      </c>
      <c r="B1" s="347"/>
      <c r="C1" s="347"/>
      <c r="D1" s="347"/>
      <c r="E1" s="347"/>
      <c r="F1" s="347"/>
      <c r="G1" s="142"/>
    </row>
    <row r="2" spans="1:20" ht="15" customHeight="1">
      <c r="A2" s="227" t="str">
        <f>Summary!A2</f>
        <v>Please Refer to red "Instructions" Tab for Instructions.</v>
      </c>
      <c r="B2" s="225"/>
      <c r="C2" s="225"/>
      <c r="D2" s="225"/>
      <c r="E2" s="225"/>
      <c r="F2" s="228"/>
      <c r="G2" s="146"/>
      <c r="H2" s="2"/>
    </row>
    <row r="3" spans="1:20" ht="15" customHeight="1">
      <c r="A3" s="223" t="s">
        <v>108</v>
      </c>
      <c r="B3" s="145"/>
      <c r="C3" s="145"/>
      <c r="D3" s="145"/>
      <c r="E3" s="145"/>
      <c r="F3" s="224"/>
      <c r="H3" s="2"/>
    </row>
    <row r="4" spans="1:20" ht="15" customHeight="1">
      <c r="A4" s="229" t="s">
        <v>109</v>
      </c>
      <c r="B4" s="226"/>
      <c r="C4" s="226"/>
      <c r="D4" s="226"/>
      <c r="E4" s="226"/>
      <c r="F4" s="230"/>
      <c r="G4" s="147"/>
      <c r="H4" s="2"/>
    </row>
    <row r="5" spans="1:20" ht="19.5" thickBot="1">
      <c r="A5" s="233" t="s">
        <v>159</v>
      </c>
      <c r="B5" s="231"/>
      <c r="C5" s="231"/>
      <c r="D5" s="231"/>
      <c r="E5" s="231"/>
      <c r="F5" s="232"/>
      <c r="G5" s="5"/>
      <c r="H5" s="5"/>
      <c r="I5" s="198"/>
    </row>
    <row r="6" spans="1:20" ht="17.100000000000001" customHeight="1" thickBot="1">
      <c r="A6" s="374" t="s">
        <v>172</v>
      </c>
      <c r="B6" s="375"/>
      <c r="C6" s="375"/>
      <c r="D6" s="375"/>
      <c r="E6" s="375"/>
      <c r="F6" s="376"/>
      <c r="G6" s="2"/>
      <c r="H6" s="2"/>
      <c r="I6" s="2"/>
      <c r="J6" s="363" t="s">
        <v>116</v>
      </c>
      <c r="K6" s="364"/>
      <c r="L6" s="364"/>
      <c r="M6" s="364"/>
      <c r="N6" s="364"/>
      <c r="O6" s="364"/>
      <c r="P6" s="364"/>
      <c r="Q6" s="364"/>
      <c r="R6" s="364"/>
      <c r="S6" s="364"/>
      <c r="T6" s="365"/>
    </row>
    <row r="7" spans="1:20" ht="16.350000000000001" customHeight="1" thickTop="1">
      <c r="A7" s="136" t="s">
        <v>161</v>
      </c>
      <c r="B7" s="535"/>
      <c r="C7" s="536"/>
      <c r="D7" s="536"/>
      <c r="E7" s="536"/>
      <c r="F7" s="537"/>
      <c r="G7" s="2"/>
      <c r="H7" s="2"/>
      <c r="I7" s="2"/>
      <c r="J7" s="366"/>
      <c r="K7" s="367"/>
      <c r="L7" s="367"/>
      <c r="M7" s="367"/>
      <c r="N7" s="367"/>
      <c r="O7" s="367"/>
      <c r="P7" s="367"/>
      <c r="Q7" s="367"/>
      <c r="R7" s="367"/>
      <c r="S7" s="367"/>
      <c r="T7" s="368"/>
    </row>
    <row r="8" spans="1:20" ht="16.350000000000001" customHeight="1" thickBot="1">
      <c r="A8" s="257" t="s">
        <v>162</v>
      </c>
      <c r="B8" s="275"/>
      <c r="C8" s="511" t="s">
        <v>163</v>
      </c>
      <c r="D8" s="512"/>
      <c r="E8" s="513"/>
      <c r="F8" s="20"/>
      <c r="G8" s="70">
        <f>Documentation!L10</f>
        <v>0</v>
      </c>
      <c r="H8" s="25">
        <f>MIN(1200,IF($G$8&lt;200,$G$8*4,($G$8-200)*2+800))</f>
        <v>0</v>
      </c>
      <c r="I8" s="12"/>
      <c r="J8" s="369"/>
      <c r="K8" s="370"/>
      <c r="L8" s="370"/>
      <c r="M8" s="370"/>
      <c r="N8" s="370"/>
      <c r="O8" s="370"/>
      <c r="P8" s="370"/>
      <c r="Q8" s="370"/>
      <c r="R8" s="370"/>
      <c r="S8" s="370"/>
      <c r="T8" s="371"/>
    </row>
    <row r="9" spans="1:20" ht="16.350000000000001" customHeight="1" thickBot="1">
      <c r="A9" s="18" t="s">
        <v>164</v>
      </c>
      <c r="B9" s="33"/>
      <c r="C9" s="511" t="s">
        <v>165</v>
      </c>
      <c r="D9" s="517"/>
      <c r="E9" s="517"/>
      <c r="F9" s="72"/>
      <c r="G9" s="2"/>
      <c r="H9" s="2"/>
      <c r="I9" s="2"/>
      <c r="J9" s="377" t="s">
        <v>120</v>
      </c>
      <c r="K9" s="378"/>
      <c r="L9" s="378"/>
      <c r="M9" s="378"/>
      <c r="N9" s="378"/>
      <c r="O9" s="378"/>
      <c r="P9" s="378"/>
      <c r="Q9" s="378"/>
      <c r="R9" s="378"/>
      <c r="S9" s="378"/>
      <c r="T9" s="379"/>
    </row>
    <row r="10" spans="1:20" ht="16.350000000000001" customHeight="1" thickTop="1">
      <c r="A10" s="514" t="s">
        <v>166</v>
      </c>
      <c r="B10" s="515"/>
      <c r="C10" s="515"/>
      <c r="D10" s="515"/>
      <c r="E10" s="515"/>
      <c r="F10" s="516"/>
      <c r="G10" s="2"/>
      <c r="I10" s="2"/>
      <c r="J10" s="380"/>
      <c r="K10" s="381"/>
      <c r="L10" s="381"/>
      <c r="M10" s="381"/>
      <c r="N10" s="381"/>
      <c r="O10" s="381"/>
      <c r="P10" s="381"/>
      <c r="Q10" s="381"/>
      <c r="R10" s="381"/>
      <c r="S10" s="381"/>
      <c r="T10" s="382"/>
    </row>
    <row r="11" spans="1:20" ht="16.350000000000001" customHeight="1" thickBot="1">
      <c r="A11" s="529"/>
      <c r="B11" s="530"/>
      <c r="C11" s="530"/>
      <c r="D11" s="530"/>
      <c r="E11" s="530"/>
      <c r="F11" s="531"/>
      <c r="G11" s="2"/>
      <c r="H11" s="2"/>
      <c r="I11" s="2"/>
      <c r="J11" s="383"/>
      <c r="K11" s="384"/>
      <c r="L11" s="384"/>
      <c r="M11" s="384"/>
      <c r="N11" s="384"/>
      <c r="O11" s="384"/>
      <c r="P11" s="384"/>
      <c r="Q11" s="384"/>
      <c r="R11" s="384"/>
      <c r="S11" s="384"/>
      <c r="T11" s="385"/>
    </row>
    <row r="12" spans="1:20">
      <c r="A12" s="529"/>
      <c r="B12" s="530"/>
      <c r="C12" s="530"/>
      <c r="D12" s="530"/>
      <c r="E12" s="530"/>
      <c r="F12" s="531"/>
      <c r="G12" s="2"/>
      <c r="H12" s="2"/>
      <c r="I12" s="2"/>
    </row>
    <row r="13" spans="1:20" ht="15.75" thickBot="1">
      <c r="A13" s="532"/>
      <c r="B13" s="533"/>
      <c r="C13" s="533"/>
      <c r="D13" s="533"/>
      <c r="E13" s="533"/>
      <c r="F13" s="534"/>
      <c r="G13" s="2"/>
      <c r="H13" s="2"/>
      <c r="I13" s="2"/>
    </row>
    <row r="14" spans="1:20" ht="15.75" thickTop="1">
      <c r="A14" s="13"/>
      <c r="B14" s="14"/>
      <c r="C14" s="14"/>
      <c r="D14" s="14"/>
      <c r="E14" s="14"/>
      <c r="F14" s="15"/>
      <c r="G14" s="2"/>
      <c r="H14" s="2"/>
      <c r="I14" s="2"/>
    </row>
    <row r="15" spans="1:20" ht="17.100000000000001" customHeight="1" thickBot="1">
      <c r="A15" s="518" t="s">
        <v>167</v>
      </c>
      <c r="B15" s="519"/>
      <c r="C15" s="481" t="s">
        <v>168</v>
      </c>
      <c r="D15" s="481"/>
      <c r="E15" s="524" t="s">
        <v>273</v>
      </c>
      <c r="F15" s="524"/>
      <c r="G15" s="2"/>
      <c r="H15" s="2"/>
      <c r="I15" s="2"/>
    </row>
    <row r="16" spans="1:20" ht="15.75" thickTop="1">
      <c r="A16" s="520"/>
      <c r="B16" s="521"/>
      <c r="C16" s="500">
        <v>0</v>
      </c>
      <c r="D16" s="501"/>
      <c r="E16" s="498"/>
      <c r="F16" s="499"/>
      <c r="G16" s="1" t="b">
        <f>IF(E16="Y",TRUE,FALSE)</f>
        <v>0</v>
      </c>
      <c r="H16" s="1">
        <f>IF(G16,C16,0)</f>
        <v>0</v>
      </c>
      <c r="I16" s="2"/>
    </row>
    <row r="17" spans="1:20" s="9" customFormat="1">
      <c r="A17" s="479"/>
      <c r="B17" s="480"/>
      <c r="C17" s="482">
        <v>0</v>
      </c>
      <c r="D17" s="483"/>
      <c r="E17" s="477"/>
      <c r="F17" s="478"/>
      <c r="G17" s="1" t="b">
        <f t="shared" ref="G17:G30" si="0">IF(E17="Y",TRUE,FALSE)</f>
        <v>0</v>
      </c>
      <c r="H17" s="1">
        <f t="shared" ref="H17:H30" si="1">IF(G17,C17,0)</f>
        <v>0</v>
      </c>
      <c r="I17" s="8"/>
    </row>
    <row r="18" spans="1:20" ht="16.5" customHeight="1">
      <c r="A18" s="479"/>
      <c r="B18" s="480"/>
      <c r="C18" s="482">
        <v>0</v>
      </c>
      <c r="D18" s="483"/>
      <c r="E18" s="477"/>
      <c r="F18" s="478"/>
      <c r="G18" s="1" t="b">
        <f t="shared" si="0"/>
        <v>0</v>
      </c>
      <c r="H18" s="1">
        <f t="shared" si="1"/>
        <v>0</v>
      </c>
    </row>
    <row r="19" spans="1:20">
      <c r="A19" s="479"/>
      <c r="B19" s="480"/>
      <c r="C19" s="482">
        <v>0</v>
      </c>
      <c r="D19" s="483"/>
      <c r="E19" s="477"/>
      <c r="F19" s="478"/>
      <c r="G19" s="1" t="b">
        <f t="shared" si="0"/>
        <v>0</v>
      </c>
      <c r="H19" s="1">
        <f t="shared" si="1"/>
        <v>0</v>
      </c>
    </row>
    <row r="20" spans="1:20">
      <c r="A20" s="479"/>
      <c r="B20" s="480"/>
      <c r="C20" s="482">
        <v>0</v>
      </c>
      <c r="D20" s="483"/>
      <c r="E20" s="477"/>
      <c r="F20" s="478"/>
      <c r="G20" s="1" t="b">
        <f t="shared" si="0"/>
        <v>0</v>
      </c>
      <c r="H20" s="1">
        <f t="shared" si="1"/>
        <v>0</v>
      </c>
    </row>
    <row r="21" spans="1:20">
      <c r="A21" s="479"/>
      <c r="B21" s="480"/>
      <c r="C21" s="482">
        <v>0</v>
      </c>
      <c r="D21" s="483"/>
      <c r="E21" s="477"/>
      <c r="F21" s="478"/>
      <c r="G21" s="1" t="b">
        <f t="shared" si="0"/>
        <v>0</v>
      </c>
      <c r="H21" s="1">
        <f t="shared" si="1"/>
        <v>0</v>
      </c>
    </row>
    <row r="22" spans="1:20">
      <c r="A22" s="479"/>
      <c r="B22" s="480"/>
      <c r="C22" s="482">
        <v>0</v>
      </c>
      <c r="D22" s="483"/>
      <c r="E22" s="477"/>
      <c r="F22" s="478"/>
      <c r="G22" s="1" t="b">
        <f t="shared" si="0"/>
        <v>0</v>
      </c>
      <c r="H22" s="1">
        <f t="shared" si="1"/>
        <v>0</v>
      </c>
    </row>
    <row r="23" spans="1:20">
      <c r="A23" s="479"/>
      <c r="B23" s="480"/>
      <c r="C23" s="482">
        <v>0</v>
      </c>
      <c r="D23" s="483"/>
      <c r="E23" s="477"/>
      <c r="F23" s="478"/>
      <c r="G23" s="1" t="b">
        <f t="shared" si="0"/>
        <v>0</v>
      </c>
      <c r="H23" s="1">
        <f t="shared" si="1"/>
        <v>0</v>
      </c>
    </row>
    <row r="24" spans="1:20" ht="15.75" thickBot="1">
      <c r="A24" s="479"/>
      <c r="B24" s="480"/>
      <c r="C24" s="482">
        <v>0</v>
      </c>
      <c r="D24" s="483"/>
      <c r="E24" s="477"/>
      <c r="F24" s="478"/>
      <c r="G24" s="1" t="b">
        <f t="shared" si="0"/>
        <v>0</v>
      </c>
      <c r="H24" s="1">
        <f t="shared" si="1"/>
        <v>0</v>
      </c>
    </row>
    <row r="25" spans="1:20" ht="17.100000000000001" customHeight="1" thickBot="1">
      <c r="A25" s="522" t="s">
        <v>269</v>
      </c>
      <c r="B25" s="523"/>
      <c r="C25" s="481" t="s">
        <v>168</v>
      </c>
      <c r="D25" s="481"/>
      <c r="E25" s="524" t="s">
        <v>273</v>
      </c>
      <c r="F25" s="524"/>
      <c r="J25" s="468" t="s">
        <v>276</v>
      </c>
      <c r="K25" s="469"/>
      <c r="L25" s="469"/>
      <c r="M25" s="469"/>
      <c r="N25" s="469"/>
      <c r="O25" s="469"/>
      <c r="P25" s="469"/>
      <c r="Q25" s="469"/>
      <c r="R25" s="469"/>
      <c r="S25" s="469"/>
      <c r="T25" s="470"/>
    </row>
    <row r="26" spans="1:20" ht="15.75" thickTop="1">
      <c r="A26" s="479"/>
      <c r="B26" s="480"/>
      <c r="C26" s="482">
        <v>0</v>
      </c>
      <c r="D26" s="483"/>
      <c r="E26" s="477"/>
      <c r="F26" s="478"/>
      <c r="G26" s="1" t="b">
        <f t="shared" si="0"/>
        <v>0</v>
      </c>
      <c r="H26" s="1">
        <f t="shared" si="1"/>
        <v>0</v>
      </c>
      <c r="J26" s="471"/>
      <c r="K26" s="472"/>
      <c r="L26" s="472"/>
      <c r="M26" s="472"/>
      <c r="N26" s="472"/>
      <c r="O26" s="472"/>
      <c r="P26" s="472"/>
      <c r="Q26" s="472"/>
      <c r="R26" s="472"/>
      <c r="S26" s="472"/>
      <c r="T26" s="473"/>
    </row>
    <row r="27" spans="1:20">
      <c r="A27" s="479"/>
      <c r="B27" s="480"/>
      <c r="C27" s="482">
        <v>0</v>
      </c>
      <c r="D27" s="483"/>
      <c r="E27" s="477"/>
      <c r="F27" s="478"/>
      <c r="G27" s="1" t="b">
        <f t="shared" si="0"/>
        <v>0</v>
      </c>
      <c r="H27" s="1">
        <f t="shared" si="1"/>
        <v>0</v>
      </c>
      <c r="J27" s="471"/>
      <c r="K27" s="472"/>
      <c r="L27" s="472"/>
      <c r="M27" s="472"/>
      <c r="N27" s="472"/>
      <c r="O27" s="472"/>
      <c r="P27" s="472"/>
      <c r="Q27" s="472"/>
      <c r="R27" s="472"/>
      <c r="S27" s="472"/>
      <c r="T27" s="473"/>
    </row>
    <row r="28" spans="1:20">
      <c r="A28" s="479"/>
      <c r="B28" s="480"/>
      <c r="C28" s="482">
        <v>0</v>
      </c>
      <c r="D28" s="483"/>
      <c r="E28" s="477"/>
      <c r="F28" s="478"/>
      <c r="G28" s="1" t="b">
        <f t="shared" si="0"/>
        <v>0</v>
      </c>
      <c r="H28" s="1">
        <f t="shared" si="1"/>
        <v>0</v>
      </c>
      <c r="J28" s="471"/>
      <c r="K28" s="472"/>
      <c r="L28" s="472"/>
      <c r="M28" s="472"/>
      <c r="N28" s="472"/>
      <c r="O28" s="472"/>
      <c r="P28" s="472"/>
      <c r="Q28" s="472"/>
      <c r="R28" s="472"/>
      <c r="S28" s="472"/>
      <c r="T28" s="473"/>
    </row>
    <row r="29" spans="1:20">
      <c r="A29" s="479"/>
      <c r="B29" s="480"/>
      <c r="C29" s="482">
        <v>0</v>
      </c>
      <c r="D29" s="483"/>
      <c r="E29" s="477"/>
      <c r="F29" s="478"/>
      <c r="G29" s="1" t="b">
        <f t="shared" si="0"/>
        <v>0</v>
      </c>
      <c r="H29" s="1">
        <f t="shared" si="1"/>
        <v>0</v>
      </c>
      <c r="J29" s="471"/>
      <c r="K29" s="472"/>
      <c r="L29" s="472"/>
      <c r="M29" s="472"/>
      <c r="N29" s="472"/>
      <c r="O29" s="472"/>
      <c r="P29" s="472"/>
      <c r="Q29" s="472"/>
      <c r="R29" s="472"/>
      <c r="S29" s="472"/>
      <c r="T29" s="473"/>
    </row>
    <row r="30" spans="1:20" ht="15.75" thickBot="1">
      <c r="A30" s="479"/>
      <c r="B30" s="480"/>
      <c r="C30" s="482">
        <v>0</v>
      </c>
      <c r="D30" s="483"/>
      <c r="E30" s="477"/>
      <c r="F30" s="478"/>
      <c r="G30" s="1" t="b">
        <f t="shared" si="0"/>
        <v>0</v>
      </c>
      <c r="H30" s="1">
        <f t="shared" si="1"/>
        <v>0</v>
      </c>
      <c r="J30" s="474"/>
      <c r="K30" s="475"/>
      <c r="L30" s="475"/>
      <c r="M30" s="475"/>
      <c r="N30" s="475"/>
      <c r="O30" s="475"/>
      <c r="P30" s="475"/>
      <c r="Q30" s="475"/>
      <c r="R30" s="475"/>
      <c r="S30" s="475"/>
      <c r="T30" s="476"/>
    </row>
    <row r="31" spans="1:20">
      <c r="A31" s="493" t="s">
        <v>157</v>
      </c>
      <c r="B31" s="494"/>
      <c r="C31" s="495">
        <f>SUM(C16:D30)</f>
        <v>0</v>
      </c>
      <c r="D31" s="496"/>
      <c r="E31" s="495">
        <f>IF(F9="NO","Ineligible",MIN(H8,SUM(H16:H30)))</f>
        <v>0</v>
      </c>
      <c r="F31" s="496"/>
    </row>
    <row r="32" spans="1:20">
      <c r="A32" s="10"/>
      <c r="B32" s="4"/>
      <c r="C32" s="4"/>
      <c r="D32" s="4"/>
      <c r="E32" s="4"/>
      <c r="F32" s="6"/>
    </row>
    <row r="33" spans="1:9">
      <c r="A33" s="107" t="s">
        <v>169</v>
      </c>
      <c r="B33" s="71"/>
      <c r="C33" s="71"/>
      <c r="D33" s="71"/>
      <c r="E33" s="71"/>
      <c r="F33" s="27"/>
    </row>
    <row r="34" spans="1:9">
      <c r="A34" s="484" t="str">
        <f>IF($E$31="Ineligible", "Event not eligible for A&amp;S Funding",IF($E$31&gt;0,IF($E$31=$H$8,"Approved up to the cap for this event, based on the expected student attendance.","Approved based on the request and based on SG Standards for this fiscal year."),""))</f>
        <v/>
      </c>
      <c r="B34" s="485"/>
      <c r="C34" s="485"/>
      <c r="D34" s="485"/>
      <c r="E34" s="485"/>
      <c r="F34" s="486"/>
    </row>
    <row r="35" spans="1:9">
      <c r="A35" s="487"/>
      <c r="B35" s="488"/>
      <c r="C35" s="488"/>
      <c r="D35" s="488"/>
      <c r="E35" s="488"/>
      <c r="F35" s="489"/>
    </row>
    <row r="36" spans="1:9">
      <c r="A36" s="490"/>
      <c r="B36" s="491"/>
      <c r="C36" s="491"/>
      <c r="D36" s="491"/>
      <c r="E36" s="491"/>
      <c r="F36" s="492"/>
      <c r="G36" s="2"/>
      <c r="H36" s="2"/>
      <c r="I36" s="2"/>
    </row>
    <row r="37" spans="1:9" ht="14.25" customHeight="1">
      <c r="G37" s="2"/>
      <c r="H37" s="2"/>
      <c r="I37" s="2"/>
    </row>
    <row r="38" spans="1:9">
      <c r="G38" s="2"/>
      <c r="H38" s="2"/>
      <c r="I38" s="2"/>
    </row>
    <row r="39" spans="1:9">
      <c r="G39" s="2"/>
      <c r="H39" s="2"/>
      <c r="I39" s="2"/>
    </row>
  </sheetData>
  <sheetProtection algorithmName="SHA-512" hashValue="P9U86MaAQ0a+Mn+nPOMw8q3/GyB3zOW/0bQo2S+UBa0C0zBP5YT8PJeogCACvvyXSM/9DUbFANEuzHIBy91Whw==" saltValue="hsmfg+Ho2rZrQ4g5DvbDWw==" spinCount="100000" sheet="1" selectLockedCells="1"/>
  <mergeCells count="63">
    <mergeCell ref="A16:B16"/>
    <mergeCell ref="A26:B26"/>
    <mergeCell ref="C26:D26"/>
    <mergeCell ref="E26:F26"/>
    <mergeCell ref="A17:B17"/>
    <mergeCell ref="C17:D17"/>
    <mergeCell ref="E17:F17"/>
    <mergeCell ref="A18:B18"/>
    <mergeCell ref="C18:D18"/>
    <mergeCell ref="E18:F18"/>
    <mergeCell ref="A19:B19"/>
    <mergeCell ref="C19:D19"/>
    <mergeCell ref="E19:F19"/>
    <mergeCell ref="A25:B25"/>
    <mergeCell ref="C25:D25"/>
    <mergeCell ref="E25:F25"/>
    <mergeCell ref="J6:T8"/>
    <mergeCell ref="J9:T11"/>
    <mergeCell ref="A1:F1"/>
    <mergeCell ref="A15:B15"/>
    <mergeCell ref="C15:D15"/>
    <mergeCell ref="E15:F15"/>
    <mergeCell ref="A11:F13"/>
    <mergeCell ref="A6:F6"/>
    <mergeCell ref="B7:F7"/>
    <mergeCell ref="C8:E8"/>
    <mergeCell ref="C9:E9"/>
    <mergeCell ref="A10:F10"/>
    <mergeCell ref="C16:D16"/>
    <mergeCell ref="E16:F16"/>
    <mergeCell ref="C24:D24"/>
    <mergeCell ref="E24:F24"/>
    <mergeCell ref="A21:B21"/>
    <mergeCell ref="C21:D21"/>
    <mergeCell ref="E21:F21"/>
    <mergeCell ref="A22:B22"/>
    <mergeCell ref="C22:D22"/>
    <mergeCell ref="E22:F22"/>
    <mergeCell ref="A23:B23"/>
    <mergeCell ref="C23:D23"/>
    <mergeCell ref="E23:F23"/>
    <mergeCell ref="A20:B20"/>
    <mergeCell ref="C20:D20"/>
    <mergeCell ref="E20:F20"/>
    <mergeCell ref="A24:B24"/>
    <mergeCell ref="A27:B27"/>
    <mergeCell ref="C27:D27"/>
    <mergeCell ref="E27:F27"/>
    <mergeCell ref="A28:B28"/>
    <mergeCell ref="C28:D28"/>
    <mergeCell ref="E28:F28"/>
    <mergeCell ref="J25:T30"/>
    <mergeCell ref="A34:F34"/>
    <mergeCell ref="A35:F36"/>
    <mergeCell ref="A31:B31"/>
    <mergeCell ref="C31:D31"/>
    <mergeCell ref="E31:F31"/>
    <mergeCell ref="A29:B29"/>
    <mergeCell ref="C29:D29"/>
    <mergeCell ref="E29:F29"/>
    <mergeCell ref="A30:B30"/>
    <mergeCell ref="C30:D30"/>
    <mergeCell ref="E30:F30"/>
  </mergeCells>
  <conditionalFormatting sqref="B7:F7 F8 B9 A11:F13">
    <cfRule type="containsBlanks" dxfId="56" priority="6">
      <formula>LEN(TRIM(A7))=0</formula>
    </cfRule>
  </conditionalFormatting>
  <conditionalFormatting sqref="A16:B24 A26:B30">
    <cfRule type="expression" dxfId="55" priority="5">
      <formula>$A$16=""</formula>
    </cfRule>
  </conditionalFormatting>
  <conditionalFormatting sqref="C16:D24 C26:D30">
    <cfRule type="expression" dxfId="54" priority="4">
      <formula>$C$31&lt;=0</formula>
    </cfRule>
  </conditionalFormatting>
  <conditionalFormatting sqref="B8">
    <cfRule type="containsBlanks" dxfId="53" priority="1">
      <formula>LEN(TRIM(B8))=0</formula>
    </cfRule>
  </conditionalFormatting>
  <dataValidations count="5">
    <dataValidation type="whole" allowBlank="1" showInputMessage="1" showErrorMessage="1" errorTitle="Invalid Entry" error="Please enter a whole number in this cell." promptTitle="Attendance Documentation" prompt="If you are requesting for more than 40 attendees, go to the &quot;Documentation&quot; tab and follow the instructions there." sqref="F8" xr:uid="{00000000-0002-0000-0600-000000000000}">
      <formula1>0</formula1>
      <formula2>40000</formula2>
    </dataValidation>
    <dataValidation type="decimal" allowBlank="1" showInputMessage="1" showErrorMessage="1" sqref="C16:D24 C26:D30" xr:uid="{6B3EF1B3-3297-5F4C-BC53-BC558CBBDCD6}">
      <formula1>0</formula1>
      <formula2>100000</formula2>
    </dataValidation>
    <dataValidation allowBlank="1" showInputMessage="1" showErrorMessage="1" promptTitle="Estimated Location" prompt="Ensure your location is on campus! or eligible off-campus location." sqref="B9" xr:uid="{00000000-0002-0000-0600-000003000000}"/>
    <dataValidation type="list" allowBlank="1" showInputMessage="1" showErrorMessage="1" sqref="A16:B24" xr:uid="{942F76D4-42BE-0A49-969A-294420CBA4FD}">
      <formula1>"Food &amp; Drinks, Event Specific Promo Items, Giveaways, Speaker or Performer, Game Boards, Props &amp; Decorations"</formula1>
    </dataValidation>
    <dataValidation type="list" allowBlank="1" showInputMessage="1" showErrorMessage="1" errorTitle="Invalid Date" error="Please enter a date between July 1st, 2021 and June 30th, 2022." promptTitle="Estimated Event Date" prompt="Please enter a date between July 1st, 2021 and June 30th, 2022." sqref="B8" xr:uid="{4BE1313F-5AF2-4B41-9033-D79C3FFBB6EF}">
      <formula1>"Jul-2021, Aug-2021, Sep-2021, Oct-2021, Nov-2021, Dec-2021, Jan-2022, Feb-2022, Mar-2022, Apr-2022, May-2022, Jun-2022"</formula1>
    </dataValidation>
  </dataValidations>
  <hyperlinks>
    <hyperlink ref="A5" location="Summary!A28" display="SUMMARY" xr:uid="{00000000-0004-0000-0600-000000000000}"/>
  </hyperlinks>
  <printOptions horizontalCentered="1"/>
  <pageMargins left="0.4" right="0.4"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4000000}">
          <x14:formula1>
            <xm:f>DROPLIST!$A$2:$A$3</xm:f>
          </x14:formula1>
          <xm:sqref>F9</xm:sqref>
        </x14:dataValidation>
        <x14:dataValidation type="list" allowBlank="1" showInputMessage="1" showErrorMessage="1" errorTitle="Invalid Entry" error="Please input Y (for approval) or N (for dissapproval)" promptTitle="Committee Use Only" prompt="Please input Y (for eligible) or N (for ineligible)" xr:uid="{16B550DE-1F0B-D641-BCED-4D411B225B47}">
          <x14:formula1>
            <xm:f>DROPLIST!$B$2:$B$3</xm:f>
          </x14:formula1>
          <xm:sqref>E16:F24 E26:F30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AFAC8"/>
  </sheetPr>
  <dimension ref="A1:T39"/>
  <sheetViews>
    <sheetView showGridLines="0" zoomScaleNormal="100" workbookViewId="0">
      <pane xSplit="8" topLeftCell="I1" activePane="topRight" state="frozen"/>
      <selection activeCell="B18" sqref="B18:E18"/>
      <selection pane="topRight" activeCell="A16" sqref="A16:B16"/>
    </sheetView>
  </sheetViews>
  <sheetFormatPr defaultColWidth="9.140625" defaultRowHeight="15"/>
  <cols>
    <col min="1" max="2" width="22.42578125" style="1" customWidth="1"/>
    <col min="3" max="6" width="12.7109375" style="1" customWidth="1"/>
    <col min="7" max="8" width="9.140625" style="1" hidden="1" customWidth="1"/>
    <col min="9" max="16384" width="9.140625" style="1"/>
  </cols>
  <sheetData>
    <row r="1" spans="1:20" ht="39" customHeight="1" thickBot="1">
      <c r="A1" s="346" t="str">
        <f>Summary!A1</f>
        <v>21-22 RSO ANNUAL BUDGET APPLICATION</v>
      </c>
      <c r="B1" s="347"/>
      <c r="C1" s="347"/>
      <c r="D1" s="347"/>
      <c r="E1" s="347"/>
      <c r="F1" s="347"/>
      <c r="G1" s="142"/>
    </row>
    <row r="2" spans="1:20" ht="15" customHeight="1">
      <c r="A2" s="227" t="str">
        <f>Summary!A2</f>
        <v>Please Refer to red "Instructions" Tab for Instructions.</v>
      </c>
      <c r="B2" s="225"/>
      <c r="C2" s="225"/>
      <c r="D2" s="225"/>
      <c r="E2" s="225"/>
      <c r="F2" s="228"/>
      <c r="G2" s="146"/>
      <c r="H2" s="2"/>
    </row>
    <row r="3" spans="1:20" ht="15" customHeight="1">
      <c r="A3" s="223" t="s">
        <v>108</v>
      </c>
      <c r="B3" s="145"/>
      <c r="C3" s="145"/>
      <c r="D3" s="145"/>
      <c r="E3" s="145"/>
      <c r="F3" s="224"/>
      <c r="H3" s="2"/>
    </row>
    <row r="4" spans="1:20" ht="15" customHeight="1">
      <c r="A4" s="229" t="s">
        <v>109</v>
      </c>
      <c r="B4" s="226"/>
      <c r="C4" s="226"/>
      <c r="D4" s="226"/>
      <c r="E4" s="226"/>
      <c r="F4" s="230"/>
      <c r="G4" s="147"/>
      <c r="H4" s="2"/>
    </row>
    <row r="5" spans="1:20" ht="19.5" thickBot="1">
      <c r="A5" s="233" t="s">
        <v>159</v>
      </c>
      <c r="B5" s="231"/>
      <c r="C5" s="231"/>
      <c r="D5" s="231"/>
      <c r="E5" s="231"/>
      <c r="F5" s="232"/>
      <c r="G5" s="5"/>
      <c r="H5" s="5"/>
      <c r="I5" s="198"/>
    </row>
    <row r="6" spans="1:20" ht="17.100000000000001" customHeight="1" thickBot="1">
      <c r="A6" s="374" t="s">
        <v>173</v>
      </c>
      <c r="B6" s="375"/>
      <c r="C6" s="375"/>
      <c r="D6" s="375"/>
      <c r="E6" s="375"/>
      <c r="F6" s="376"/>
      <c r="G6" s="2"/>
      <c r="H6" s="2"/>
      <c r="I6" s="2"/>
      <c r="J6" s="363" t="s">
        <v>116</v>
      </c>
      <c r="K6" s="364"/>
      <c r="L6" s="364"/>
      <c r="M6" s="364"/>
      <c r="N6" s="364"/>
      <c r="O6" s="364"/>
      <c r="P6" s="364"/>
      <c r="Q6" s="364"/>
      <c r="R6" s="364"/>
      <c r="S6" s="364"/>
      <c r="T6" s="365"/>
    </row>
    <row r="7" spans="1:20" ht="16.350000000000001" customHeight="1" thickTop="1">
      <c r="A7" s="136" t="s">
        <v>161</v>
      </c>
      <c r="B7" s="535"/>
      <c r="C7" s="536"/>
      <c r="D7" s="536"/>
      <c r="E7" s="536"/>
      <c r="F7" s="537"/>
      <c r="G7" s="2"/>
      <c r="H7" s="2"/>
      <c r="I7" s="2"/>
      <c r="J7" s="366"/>
      <c r="K7" s="367"/>
      <c r="L7" s="367"/>
      <c r="M7" s="367"/>
      <c r="N7" s="367"/>
      <c r="O7" s="367"/>
      <c r="P7" s="367"/>
      <c r="Q7" s="367"/>
      <c r="R7" s="367"/>
      <c r="S7" s="367"/>
      <c r="T7" s="368"/>
    </row>
    <row r="8" spans="1:20" ht="16.350000000000001" customHeight="1" thickBot="1">
      <c r="A8" s="257" t="s">
        <v>162</v>
      </c>
      <c r="B8" s="275"/>
      <c r="C8" s="511" t="s">
        <v>163</v>
      </c>
      <c r="D8" s="512"/>
      <c r="E8" s="513"/>
      <c r="F8" s="20"/>
      <c r="G8" s="70">
        <f>Documentation!L11</f>
        <v>0</v>
      </c>
      <c r="H8" s="25">
        <f>MIN(1200,IF($G$8&lt;200,$G$8*4,($G$8-200)*2+800))</f>
        <v>0</v>
      </c>
      <c r="I8" s="12"/>
      <c r="J8" s="369"/>
      <c r="K8" s="370"/>
      <c r="L8" s="370"/>
      <c r="M8" s="370"/>
      <c r="N8" s="370"/>
      <c r="O8" s="370"/>
      <c r="P8" s="370"/>
      <c r="Q8" s="370"/>
      <c r="R8" s="370"/>
      <c r="S8" s="370"/>
      <c r="T8" s="371"/>
    </row>
    <row r="9" spans="1:20" ht="16.350000000000001" customHeight="1" thickBot="1">
      <c r="A9" s="18" t="s">
        <v>164</v>
      </c>
      <c r="B9" s="33"/>
      <c r="C9" s="511" t="s">
        <v>165</v>
      </c>
      <c r="D9" s="517"/>
      <c r="E9" s="517"/>
      <c r="F9" s="72"/>
      <c r="G9" s="2"/>
      <c r="H9" s="2"/>
      <c r="I9" s="2"/>
      <c r="J9" s="377" t="s">
        <v>120</v>
      </c>
      <c r="K9" s="378"/>
      <c r="L9" s="378"/>
      <c r="M9" s="378"/>
      <c r="N9" s="378"/>
      <c r="O9" s="378"/>
      <c r="P9" s="378"/>
      <c r="Q9" s="378"/>
      <c r="R9" s="378"/>
      <c r="S9" s="378"/>
      <c r="T9" s="379"/>
    </row>
    <row r="10" spans="1:20" ht="16.350000000000001" customHeight="1" thickTop="1">
      <c r="A10" s="514" t="s">
        <v>166</v>
      </c>
      <c r="B10" s="515"/>
      <c r="C10" s="515"/>
      <c r="D10" s="515"/>
      <c r="E10" s="515"/>
      <c r="F10" s="516"/>
      <c r="G10" s="2"/>
      <c r="I10" s="2"/>
      <c r="J10" s="380"/>
      <c r="K10" s="381"/>
      <c r="L10" s="381"/>
      <c r="M10" s="381"/>
      <c r="N10" s="381"/>
      <c r="O10" s="381"/>
      <c r="P10" s="381"/>
      <c r="Q10" s="381"/>
      <c r="R10" s="381"/>
      <c r="S10" s="381"/>
      <c r="T10" s="382"/>
    </row>
    <row r="11" spans="1:20" ht="16.350000000000001" customHeight="1" thickBot="1">
      <c r="A11" s="529"/>
      <c r="B11" s="530"/>
      <c r="C11" s="530"/>
      <c r="D11" s="530"/>
      <c r="E11" s="530"/>
      <c r="F11" s="531"/>
      <c r="G11" s="2"/>
      <c r="H11" s="2"/>
      <c r="I11" s="2"/>
      <c r="J11" s="383"/>
      <c r="K11" s="384"/>
      <c r="L11" s="384"/>
      <c r="M11" s="384"/>
      <c r="N11" s="384"/>
      <c r="O11" s="384"/>
      <c r="P11" s="384"/>
      <c r="Q11" s="384"/>
      <c r="R11" s="384"/>
      <c r="S11" s="384"/>
      <c r="T11" s="385"/>
    </row>
    <row r="12" spans="1:20">
      <c r="A12" s="529"/>
      <c r="B12" s="530"/>
      <c r="C12" s="530"/>
      <c r="D12" s="530"/>
      <c r="E12" s="530"/>
      <c r="F12" s="531"/>
      <c r="G12" s="2"/>
      <c r="H12" s="2"/>
      <c r="I12" s="2"/>
    </row>
    <row r="13" spans="1:20" ht="15.75" thickBot="1">
      <c r="A13" s="532"/>
      <c r="B13" s="533"/>
      <c r="C13" s="533"/>
      <c r="D13" s="533"/>
      <c r="E13" s="533"/>
      <c r="F13" s="534"/>
      <c r="G13" s="2"/>
      <c r="H13" s="2"/>
      <c r="I13" s="2"/>
    </row>
    <row r="14" spans="1:20" ht="15.75" thickTop="1">
      <c r="A14" s="13"/>
      <c r="B14" s="14"/>
      <c r="C14" s="14"/>
      <c r="D14" s="14"/>
      <c r="E14" s="14"/>
      <c r="F14" s="15"/>
      <c r="G14" s="2"/>
      <c r="H14" s="2"/>
      <c r="I14" s="2"/>
    </row>
    <row r="15" spans="1:20" ht="17.100000000000001" customHeight="1" thickBot="1">
      <c r="A15" s="518" t="s">
        <v>167</v>
      </c>
      <c r="B15" s="519"/>
      <c r="C15" s="481" t="s">
        <v>168</v>
      </c>
      <c r="D15" s="481"/>
      <c r="E15" s="524" t="s">
        <v>273</v>
      </c>
      <c r="F15" s="524"/>
      <c r="G15" s="2"/>
      <c r="H15" s="2"/>
      <c r="I15" s="2"/>
    </row>
    <row r="16" spans="1:20" ht="15.75" thickTop="1">
      <c r="A16" s="520"/>
      <c r="B16" s="521"/>
      <c r="C16" s="500">
        <v>0</v>
      </c>
      <c r="D16" s="501"/>
      <c r="E16" s="498"/>
      <c r="F16" s="499"/>
      <c r="G16" s="1" t="b">
        <f>IF(E16="Y",TRUE,FALSE)</f>
        <v>0</v>
      </c>
      <c r="H16" s="1">
        <f>IF(G16,C16,0)</f>
        <v>0</v>
      </c>
      <c r="I16" s="2"/>
    </row>
    <row r="17" spans="1:20" s="9" customFormat="1">
      <c r="A17" s="479"/>
      <c r="B17" s="480"/>
      <c r="C17" s="482">
        <v>0</v>
      </c>
      <c r="D17" s="483"/>
      <c r="E17" s="477"/>
      <c r="F17" s="478"/>
      <c r="G17" s="1" t="b">
        <f t="shared" ref="G17:G30" si="0">IF(E17="Y",TRUE,FALSE)</f>
        <v>0</v>
      </c>
      <c r="H17" s="1">
        <f t="shared" ref="H17:H30" si="1">IF(G17,C17,0)</f>
        <v>0</v>
      </c>
      <c r="I17" s="8"/>
    </row>
    <row r="18" spans="1:20" ht="16.5" customHeight="1">
      <c r="A18" s="479"/>
      <c r="B18" s="480"/>
      <c r="C18" s="482">
        <v>0</v>
      </c>
      <c r="D18" s="483"/>
      <c r="E18" s="477"/>
      <c r="F18" s="478"/>
      <c r="G18" s="1" t="b">
        <f t="shared" si="0"/>
        <v>0</v>
      </c>
      <c r="H18" s="1">
        <f t="shared" si="1"/>
        <v>0</v>
      </c>
    </row>
    <row r="19" spans="1:20">
      <c r="A19" s="479"/>
      <c r="B19" s="480"/>
      <c r="C19" s="482">
        <v>0</v>
      </c>
      <c r="D19" s="483"/>
      <c r="E19" s="477"/>
      <c r="F19" s="478"/>
      <c r="G19" s="1" t="b">
        <f t="shared" si="0"/>
        <v>0</v>
      </c>
      <c r="H19" s="1">
        <f t="shared" si="1"/>
        <v>0</v>
      </c>
    </row>
    <row r="20" spans="1:20">
      <c r="A20" s="479"/>
      <c r="B20" s="480"/>
      <c r="C20" s="482">
        <v>0</v>
      </c>
      <c r="D20" s="483"/>
      <c r="E20" s="477"/>
      <c r="F20" s="478"/>
      <c r="G20" s="1" t="b">
        <f t="shared" si="0"/>
        <v>0</v>
      </c>
      <c r="H20" s="1">
        <f t="shared" si="1"/>
        <v>0</v>
      </c>
    </row>
    <row r="21" spans="1:20">
      <c r="A21" s="479"/>
      <c r="B21" s="480"/>
      <c r="C21" s="482">
        <v>0</v>
      </c>
      <c r="D21" s="483"/>
      <c r="E21" s="477"/>
      <c r="F21" s="478"/>
      <c r="G21" s="1" t="b">
        <f t="shared" si="0"/>
        <v>0</v>
      </c>
      <c r="H21" s="1">
        <f t="shared" si="1"/>
        <v>0</v>
      </c>
    </row>
    <row r="22" spans="1:20">
      <c r="A22" s="479"/>
      <c r="B22" s="480"/>
      <c r="C22" s="482">
        <v>0</v>
      </c>
      <c r="D22" s="483"/>
      <c r="E22" s="477"/>
      <c r="F22" s="478"/>
      <c r="G22" s="1" t="b">
        <f t="shared" si="0"/>
        <v>0</v>
      </c>
      <c r="H22" s="1">
        <f t="shared" si="1"/>
        <v>0</v>
      </c>
    </row>
    <row r="23" spans="1:20">
      <c r="A23" s="479"/>
      <c r="B23" s="480"/>
      <c r="C23" s="482">
        <v>0</v>
      </c>
      <c r="D23" s="483"/>
      <c r="E23" s="477"/>
      <c r="F23" s="478"/>
      <c r="G23" s="1" t="b">
        <f t="shared" si="0"/>
        <v>0</v>
      </c>
      <c r="H23" s="1">
        <f t="shared" si="1"/>
        <v>0</v>
      </c>
    </row>
    <row r="24" spans="1:20" ht="15.75" thickBot="1">
      <c r="A24" s="479"/>
      <c r="B24" s="480"/>
      <c r="C24" s="482">
        <v>0</v>
      </c>
      <c r="D24" s="483"/>
      <c r="E24" s="477"/>
      <c r="F24" s="478"/>
      <c r="G24" s="1" t="b">
        <f t="shared" si="0"/>
        <v>0</v>
      </c>
      <c r="H24" s="1">
        <f t="shared" si="1"/>
        <v>0</v>
      </c>
    </row>
    <row r="25" spans="1:20" ht="17.100000000000001" customHeight="1" thickBot="1">
      <c r="A25" s="522" t="s">
        <v>269</v>
      </c>
      <c r="B25" s="523"/>
      <c r="C25" s="481" t="s">
        <v>168</v>
      </c>
      <c r="D25" s="481"/>
      <c r="E25" s="524" t="s">
        <v>273</v>
      </c>
      <c r="F25" s="524"/>
      <c r="J25" s="468" t="s">
        <v>276</v>
      </c>
      <c r="K25" s="469"/>
      <c r="L25" s="469"/>
      <c r="M25" s="469"/>
      <c r="N25" s="469"/>
      <c r="O25" s="469"/>
      <c r="P25" s="469"/>
      <c r="Q25" s="469"/>
      <c r="R25" s="469"/>
      <c r="S25" s="469"/>
      <c r="T25" s="470"/>
    </row>
    <row r="26" spans="1:20" ht="15.75" thickTop="1">
      <c r="A26" s="479"/>
      <c r="B26" s="480"/>
      <c r="C26" s="482">
        <v>0</v>
      </c>
      <c r="D26" s="483"/>
      <c r="E26" s="477"/>
      <c r="F26" s="478"/>
      <c r="G26" s="1" t="b">
        <f t="shared" si="0"/>
        <v>0</v>
      </c>
      <c r="H26" s="1">
        <f t="shared" si="1"/>
        <v>0</v>
      </c>
      <c r="J26" s="471"/>
      <c r="K26" s="472"/>
      <c r="L26" s="472"/>
      <c r="M26" s="472"/>
      <c r="N26" s="472"/>
      <c r="O26" s="472"/>
      <c r="P26" s="472"/>
      <c r="Q26" s="472"/>
      <c r="R26" s="472"/>
      <c r="S26" s="472"/>
      <c r="T26" s="473"/>
    </row>
    <row r="27" spans="1:20">
      <c r="A27" s="479"/>
      <c r="B27" s="480"/>
      <c r="C27" s="482">
        <v>0</v>
      </c>
      <c r="D27" s="483"/>
      <c r="E27" s="477"/>
      <c r="F27" s="478"/>
      <c r="G27" s="1" t="b">
        <f t="shared" si="0"/>
        <v>0</v>
      </c>
      <c r="H27" s="1">
        <f t="shared" si="1"/>
        <v>0</v>
      </c>
      <c r="J27" s="471"/>
      <c r="K27" s="472"/>
      <c r="L27" s="472"/>
      <c r="M27" s="472"/>
      <c r="N27" s="472"/>
      <c r="O27" s="472"/>
      <c r="P27" s="472"/>
      <c r="Q27" s="472"/>
      <c r="R27" s="472"/>
      <c r="S27" s="472"/>
      <c r="T27" s="473"/>
    </row>
    <row r="28" spans="1:20">
      <c r="A28" s="479"/>
      <c r="B28" s="480"/>
      <c r="C28" s="482">
        <v>0</v>
      </c>
      <c r="D28" s="483"/>
      <c r="E28" s="477"/>
      <c r="F28" s="478"/>
      <c r="G28" s="1" t="b">
        <f t="shared" si="0"/>
        <v>0</v>
      </c>
      <c r="H28" s="1">
        <f t="shared" si="1"/>
        <v>0</v>
      </c>
      <c r="J28" s="471"/>
      <c r="K28" s="472"/>
      <c r="L28" s="472"/>
      <c r="M28" s="472"/>
      <c r="N28" s="472"/>
      <c r="O28" s="472"/>
      <c r="P28" s="472"/>
      <c r="Q28" s="472"/>
      <c r="R28" s="472"/>
      <c r="S28" s="472"/>
      <c r="T28" s="473"/>
    </row>
    <row r="29" spans="1:20">
      <c r="A29" s="479"/>
      <c r="B29" s="480"/>
      <c r="C29" s="482">
        <v>0</v>
      </c>
      <c r="D29" s="483"/>
      <c r="E29" s="477"/>
      <c r="F29" s="478"/>
      <c r="G29" s="1" t="b">
        <f t="shared" si="0"/>
        <v>0</v>
      </c>
      <c r="H29" s="1">
        <f t="shared" si="1"/>
        <v>0</v>
      </c>
      <c r="J29" s="471"/>
      <c r="K29" s="472"/>
      <c r="L29" s="472"/>
      <c r="M29" s="472"/>
      <c r="N29" s="472"/>
      <c r="O29" s="472"/>
      <c r="P29" s="472"/>
      <c r="Q29" s="472"/>
      <c r="R29" s="472"/>
      <c r="S29" s="472"/>
      <c r="T29" s="473"/>
    </row>
    <row r="30" spans="1:20" ht="15.75" thickBot="1">
      <c r="A30" s="479"/>
      <c r="B30" s="480"/>
      <c r="C30" s="482">
        <v>0</v>
      </c>
      <c r="D30" s="483"/>
      <c r="E30" s="477"/>
      <c r="F30" s="478"/>
      <c r="G30" s="1" t="b">
        <f t="shared" si="0"/>
        <v>0</v>
      </c>
      <c r="H30" s="1">
        <f t="shared" si="1"/>
        <v>0</v>
      </c>
      <c r="J30" s="474"/>
      <c r="K30" s="475"/>
      <c r="L30" s="475"/>
      <c r="M30" s="475"/>
      <c r="N30" s="475"/>
      <c r="O30" s="475"/>
      <c r="P30" s="475"/>
      <c r="Q30" s="475"/>
      <c r="R30" s="475"/>
      <c r="S30" s="475"/>
      <c r="T30" s="476"/>
    </row>
    <row r="31" spans="1:20">
      <c r="A31" s="493" t="s">
        <v>157</v>
      </c>
      <c r="B31" s="494"/>
      <c r="C31" s="495">
        <f>SUM(C16:D30)</f>
        <v>0</v>
      </c>
      <c r="D31" s="496"/>
      <c r="E31" s="495">
        <f>IF(F9="NO","Ineligible",MIN(H8,SUM(H16:H30)))</f>
        <v>0</v>
      </c>
      <c r="F31" s="496"/>
    </row>
    <row r="32" spans="1:20">
      <c r="A32" s="10"/>
      <c r="B32" s="4"/>
      <c r="C32" s="4"/>
      <c r="D32" s="4"/>
      <c r="E32" s="4"/>
      <c r="F32" s="6"/>
    </row>
    <row r="33" spans="1:9">
      <c r="A33" s="107" t="s">
        <v>169</v>
      </c>
      <c r="B33" s="71"/>
      <c r="C33" s="71"/>
      <c r="D33" s="71"/>
      <c r="E33" s="71"/>
      <c r="F33" s="27"/>
    </row>
    <row r="34" spans="1:9">
      <c r="A34" s="484" t="str">
        <f>IF($E$31="Ineligible", "Event not eligible for A&amp;S Funding",IF($E$31&gt;0,IF($E$31=$H$8,"Approved up to the cap for this event, based on the expected student attendance.","Approved based on the request and based on SG Standards for this fiscal year."),""))</f>
        <v/>
      </c>
      <c r="B34" s="485"/>
      <c r="C34" s="485"/>
      <c r="D34" s="485"/>
      <c r="E34" s="485"/>
      <c r="F34" s="486"/>
    </row>
    <row r="35" spans="1:9">
      <c r="A35" s="487"/>
      <c r="B35" s="488"/>
      <c r="C35" s="488"/>
      <c r="D35" s="488"/>
      <c r="E35" s="488"/>
      <c r="F35" s="489"/>
    </row>
    <row r="36" spans="1:9">
      <c r="A36" s="490"/>
      <c r="B36" s="491"/>
      <c r="C36" s="491"/>
      <c r="D36" s="491"/>
      <c r="E36" s="491"/>
      <c r="F36" s="492"/>
      <c r="G36" s="2"/>
      <c r="H36" s="2"/>
      <c r="I36" s="2"/>
    </row>
    <row r="37" spans="1:9" ht="14.25" customHeight="1">
      <c r="G37" s="2"/>
      <c r="H37" s="2"/>
      <c r="I37" s="2"/>
    </row>
    <row r="38" spans="1:9">
      <c r="G38" s="2"/>
      <c r="H38" s="2"/>
      <c r="I38" s="2"/>
    </row>
    <row r="39" spans="1:9">
      <c r="G39" s="2"/>
      <c r="H39" s="2"/>
      <c r="I39" s="2"/>
    </row>
  </sheetData>
  <sheetProtection algorithmName="SHA-512" hashValue="Ta33krcENrXDg1RpIh1tAoSJBABZS4VE+yFwwSaOxp8GrPpDLihDfWZ3Ev2yQMxdmz0QAAdA0/DGOwgmG/TlmA==" saltValue="tjqftO1K5y4ucl9tamAZ/g==" spinCount="100000" sheet="1" selectLockedCells="1"/>
  <mergeCells count="63">
    <mergeCell ref="A16:B16"/>
    <mergeCell ref="A26:B26"/>
    <mergeCell ref="C26:D26"/>
    <mergeCell ref="E26:F26"/>
    <mergeCell ref="A17:B17"/>
    <mergeCell ref="C17:D17"/>
    <mergeCell ref="E17:F17"/>
    <mergeCell ref="A18:B18"/>
    <mergeCell ref="C18:D18"/>
    <mergeCell ref="E18:F18"/>
    <mergeCell ref="A19:B19"/>
    <mergeCell ref="C19:D19"/>
    <mergeCell ref="E19:F19"/>
    <mergeCell ref="A25:B25"/>
    <mergeCell ref="C25:D25"/>
    <mergeCell ref="E25:F25"/>
    <mergeCell ref="J6:T8"/>
    <mergeCell ref="J9:T11"/>
    <mergeCell ref="A1:F1"/>
    <mergeCell ref="A15:B15"/>
    <mergeCell ref="C15:D15"/>
    <mergeCell ref="E15:F15"/>
    <mergeCell ref="A11:F13"/>
    <mergeCell ref="A6:F6"/>
    <mergeCell ref="B7:F7"/>
    <mergeCell ref="C8:E8"/>
    <mergeCell ref="C9:E9"/>
    <mergeCell ref="A10:F10"/>
    <mergeCell ref="C16:D16"/>
    <mergeCell ref="E16:F16"/>
    <mergeCell ref="C24:D24"/>
    <mergeCell ref="E24:F24"/>
    <mergeCell ref="A21:B21"/>
    <mergeCell ref="C21:D21"/>
    <mergeCell ref="E21:F21"/>
    <mergeCell ref="A22:B22"/>
    <mergeCell ref="C22:D22"/>
    <mergeCell ref="E22:F22"/>
    <mergeCell ref="A23:B23"/>
    <mergeCell ref="C23:D23"/>
    <mergeCell ref="E23:F23"/>
    <mergeCell ref="A20:B20"/>
    <mergeCell ref="C20:D20"/>
    <mergeCell ref="E20:F20"/>
    <mergeCell ref="A24:B24"/>
    <mergeCell ref="A27:B27"/>
    <mergeCell ref="C27:D27"/>
    <mergeCell ref="E27:F27"/>
    <mergeCell ref="A28:B28"/>
    <mergeCell ref="C28:D28"/>
    <mergeCell ref="E28:F28"/>
    <mergeCell ref="J25:T30"/>
    <mergeCell ref="A34:F34"/>
    <mergeCell ref="A35:F36"/>
    <mergeCell ref="A31:B31"/>
    <mergeCell ref="C31:D31"/>
    <mergeCell ref="E31:F31"/>
    <mergeCell ref="A29:B29"/>
    <mergeCell ref="C29:D29"/>
    <mergeCell ref="E29:F29"/>
    <mergeCell ref="A30:B30"/>
    <mergeCell ref="C30:D30"/>
    <mergeCell ref="E30:F30"/>
  </mergeCells>
  <conditionalFormatting sqref="B7:F7 F8 B9 A11:F13">
    <cfRule type="containsBlanks" dxfId="52" priority="7">
      <formula>LEN(TRIM(A7))=0</formula>
    </cfRule>
  </conditionalFormatting>
  <conditionalFormatting sqref="A16:B24 A26:B30">
    <cfRule type="expression" dxfId="51" priority="5">
      <formula>$A$16=""</formula>
    </cfRule>
  </conditionalFormatting>
  <conditionalFormatting sqref="C16:D24 C26:D30">
    <cfRule type="expression" dxfId="50" priority="4">
      <formula>$C$31&lt;=0</formula>
    </cfRule>
  </conditionalFormatting>
  <conditionalFormatting sqref="B8">
    <cfRule type="containsBlanks" dxfId="49" priority="1">
      <formula>LEN(TRIM(B8))=0</formula>
    </cfRule>
  </conditionalFormatting>
  <dataValidations count="5">
    <dataValidation type="whole" allowBlank="1" showInputMessage="1" showErrorMessage="1" errorTitle="Invalid Entry" error="Please enter a whole number in this cell." promptTitle="Attendance Documentation" prompt="If you are requesting for more than 40 attendees, go to the &quot;Documentation&quot; tab and follow the instructions there." sqref="F8" xr:uid="{00000000-0002-0000-0700-000000000000}">
      <formula1>0</formula1>
      <formula2>40000</formula2>
    </dataValidation>
    <dataValidation type="decimal" allowBlank="1" showInputMessage="1" showErrorMessage="1" sqref="C16:D24 C26:D30" xr:uid="{C365B88F-8AF0-2742-944C-64E5F4D74C0E}">
      <formula1>0</formula1>
      <formula2>100000</formula2>
    </dataValidation>
    <dataValidation allowBlank="1" showInputMessage="1" showErrorMessage="1" promptTitle="Estimated Location" prompt="Ensure your location is on campus! or eligible off-campus location." sqref="B9" xr:uid="{00000000-0002-0000-0700-000003000000}"/>
    <dataValidation type="list" allowBlank="1" showInputMessage="1" showErrorMessage="1" sqref="A16:B24" xr:uid="{FFAA324F-F47B-F14A-ABB9-D47F4D7E8B10}">
      <formula1>"Food &amp; Drinks, Event Specific Promo Items, Giveaways, Speaker or Performer, Game Boards, Props &amp; Decorations"</formula1>
    </dataValidation>
    <dataValidation type="list" allowBlank="1" showInputMessage="1" showErrorMessage="1" errorTitle="Invalid Date" error="Please enter a date between July 1st, 2021 and June 30th, 2022." promptTitle="Estimated Event Date" prompt="Please enter a date between July 1st, 2021 and June 30th, 2022." sqref="B8" xr:uid="{791FBA71-575F-2049-B775-275D8BDCE335}">
      <formula1>"Jul-2021, Aug-2021, Sep-2021, Oct-2021, Nov-2021, Dec-2021, Jan-2022, Feb-2022, Mar-2022, Apr-2022, May-2022, Jun-2022"</formula1>
    </dataValidation>
  </dataValidations>
  <hyperlinks>
    <hyperlink ref="A5" location="Summary!A28" display="SUMMARY" xr:uid="{00000000-0004-0000-0700-000000000000}"/>
  </hyperlinks>
  <printOptions horizontalCentered="1"/>
  <pageMargins left="0.4" right="0.4"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DROPLIST!$A$2:$A$3</xm:f>
          </x14:formula1>
          <xm:sqref>F9</xm:sqref>
        </x14:dataValidation>
        <x14:dataValidation type="list" allowBlank="1" showInputMessage="1" showErrorMessage="1" errorTitle="Invalid Entry" error="Please input Y (for approval) or N (for dissapproval)" promptTitle="Committee Use Only" prompt="Please input Y (for eligible) or N (for ineligible)" xr:uid="{B39C02E7-FDFD-3A4F-88D8-D5AC661FD0E0}">
          <x14:formula1>
            <xm:f>DROPLIST!$B$2:$B$3</xm:f>
          </x14:formula1>
          <xm:sqref>E16:F24 E26:F30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AFAC8"/>
  </sheetPr>
  <dimension ref="A1:T39"/>
  <sheetViews>
    <sheetView showGridLines="0" zoomScaleNormal="100" workbookViewId="0">
      <pane xSplit="8" topLeftCell="I1" activePane="topRight" state="frozen"/>
      <selection activeCell="B18" sqref="B18:E18"/>
      <selection pane="topRight" activeCell="A16" sqref="A16:B16"/>
    </sheetView>
  </sheetViews>
  <sheetFormatPr defaultColWidth="9.140625" defaultRowHeight="15"/>
  <cols>
    <col min="1" max="2" width="22.42578125" style="1" customWidth="1"/>
    <col min="3" max="6" width="12.7109375" style="1" customWidth="1"/>
    <col min="7" max="8" width="9.140625" style="1" hidden="1" customWidth="1"/>
    <col min="9" max="16384" width="9.140625" style="1"/>
  </cols>
  <sheetData>
    <row r="1" spans="1:20" ht="39" customHeight="1" thickBot="1">
      <c r="A1" s="346" t="str">
        <f>Summary!A1</f>
        <v>21-22 RSO ANNUAL BUDGET APPLICATION</v>
      </c>
      <c r="B1" s="347"/>
      <c r="C1" s="347"/>
      <c r="D1" s="347"/>
      <c r="E1" s="347"/>
      <c r="F1" s="347"/>
      <c r="G1" s="142"/>
    </row>
    <row r="2" spans="1:20" ht="15" customHeight="1">
      <c r="A2" s="227" t="str">
        <f>Summary!A2</f>
        <v>Please Refer to red "Instructions" Tab for Instructions.</v>
      </c>
      <c r="B2" s="225"/>
      <c r="C2" s="225"/>
      <c r="D2" s="225"/>
      <c r="E2" s="225"/>
      <c r="F2" s="228"/>
      <c r="G2" s="146"/>
      <c r="H2" s="2"/>
    </row>
    <row r="3" spans="1:20" ht="15" customHeight="1">
      <c r="A3" s="223" t="s">
        <v>108</v>
      </c>
      <c r="B3" s="145"/>
      <c r="C3" s="145"/>
      <c r="D3" s="145"/>
      <c r="E3" s="145"/>
      <c r="F3" s="224"/>
      <c r="H3" s="2"/>
    </row>
    <row r="4" spans="1:20" ht="15" customHeight="1">
      <c r="A4" s="229" t="s">
        <v>109</v>
      </c>
      <c r="B4" s="226"/>
      <c r="C4" s="226"/>
      <c r="D4" s="226"/>
      <c r="E4" s="226"/>
      <c r="F4" s="230"/>
      <c r="G4" s="147"/>
      <c r="H4" s="2"/>
    </row>
    <row r="5" spans="1:20" ht="19.5" thickBot="1">
      <c r="A5" s="233" t="s">
        <v>159</v>
      </c>
      <c r="B5" s="231"/>
      <c r="C5" s="231"/>
      <c r="D5" s="231"/>
      <c r="E5" s="231"/>
      <c r="F5" s="232"/>
      <c r="G5" s="5"/>
      <c r="H5" s="5"/>
      <c r="I5" s="198"/>
    </row>
    <row r="6" spans="1:20" ht="17.100000000000001" customHeight="1" thickBot="1">
      <c r="A6" s="374" t="s">
        <v>174</v>
      </c>
      <c r="B6" s="375"/>
      <c r="C6" s="375"/>
      <c r="D6" s="375"/>
      <c r="E6" s="375"/>
      <c r="F6" s="376"/>
      <c r="G6" s="2"/>
      <c r="H6" s="2"/>
      <c r="I6" s="2"/>
      <c r="J6" s="363" t="s">
        <v>116</v>
      </c>
      <c r="K6" s="364"/>
      <c r="L6" s="364"/>
      <c r="M6" s="364"/>
      <c r="N6" s="364"/>
      <c r="O6" s="364"/>
      <c r="P6" s="364"/>
      <c r="Q6" s="364"/>
      <c r="R6" s="364"/>
      <c r="S6" s="364"/>
      <c r="T6" s="365"/>
    </row>
    <row r="7" spans="1:20" ht="16.350000000000001" customHeight="1" thickTop="1">
      <c r="A7" s="136" t="s">
        <v>161</v>
      </c>
      <c r="B7" s="535"/>
      <c r="C7" s="536"/>
      <c r="D7" s="536"/>
      <c r="E7" s="536"/>
      <c r="F7" s="537"/>
      <c r="G7" s="2"/>
      <c r="H7" s="2"/>
      <c r="I7" s="2"/>
      <c r="J7" s="366"/>
      <c r="K7" s="367"/>
      <c r="L7" s="367"/>
      <c r="M7" s="367"/>
      <c r="N7" s="367"/>
      <c r="O7" s="367"/>
      <c r="P7" s="367"/>
      <c r="Q7" s="367"/>
      <c r="R7" s="367"/>
      <c r="S7" s="367"/>
      <c r="T7" s="368"/>
    </row>
    <row r="8" spans="1:20" ht="16.350000000000001" customHeight="1" thickBot="1">
      <c r="A8" s="257" t="s">
        <v>162</v>
      </c>
      <c r="B8" s="275"/>
      <c r="C8" s="511" t="s">
        <v>163</v>
      </c>
      <c r="D8" s="512"/>
      <c r="E8" s="513"/>
      <c r="F8" s="20"/>
      <c r="G8" s="70">
        <f>Documentation!L12</f>
        <v>0</v>
      </c>
      <c r="H8" s="25">
        <f>MIN(1200,IF($G$8&lt;200,$G$8*4,($G$8-200)*2+800))</f>
        <v>0</v>
      </c>
      <c r="I8" s="12"/>
      <c r="J8" s="369"/>
      <c r="K8" s="370"/>
      <c r="L8" s="370"/>
      <c r="M8" s="370"/>
      <c r="N8" s="370"/>
      <c r="O8" s="370"/>
      <c r="P8" s="370"/>
      <c r="Q8" s="370"/>
      <c r="R8" s="370"/>
      <c r="S8" s="370"/>
      <c r="T8" s="371"/>
    </row>
    <row r="9" spans="1:20" ht="16.350000000000001" customHeight="1" thickBot="1">
      <c r="A9" s="18" t="s">
        <v>164</v>
      </c>
      <c r="B9" s="33"/>
      <c r="C9" s="511" t="s">
        <v>165</v>
      </c>
      <c r="D9" s="517"/>
      <c r="E9" s="517"/>
      <c r="F9" s="72"/>
      <c r="G9" s="2"/>
      <c r="H9" s="2"/>
      <c r="I9" s="2"/>
      <c r="J9" s="377" t="s">
        <v>120</v>
      </c>
      <c r="K9" s="378"/>
      <c r="L9" s="378"/>
      <c r="M9" s="378"/>
      <c r="N9" s="378"/>
      <c r="O9" s="378"/>
      <c r="P9" s="378"/>
      <c r="Q9" s="378"/>
      <c r="R9" s="378"/>
      <c r="S9" s="378"/>
      <c r="T9" s="379"/>
    </row>
    <row r="10" spans="1:20" ht="16.350000000000001" customHeight="1" thickTop="1">
      <c r="A10" s="514" t="s">
        <v>166</v>
      </c>
      <c r="B10" s="515"/>
      <c r="C10" s="515"/>
      <c r="D10" s="515"/>
      <c r="E10" s="515"/>
      <c r="F10" s="516"/>
      <c r="G10" s="2"/>
      <c r="I10" s="2"/>
      <c r="J10" s="380"/>
      <c r="K10" s="381"/>
      <c r="L10" s="381"/>
      <c r="M10" s="381"/>
      <c r="N10" s="381"/>
      <c r="O10" s="381"/>
      <c r="P10" s="381"/>
      <c r="Q10" s="381"/>
      <c r="R10" s="381"/>
      <c r="S10" s="381"/>
      <c r="T10" s="382"/>
    </row>
    <row r="11" spans="1:20" ht="16.350000000000001" customHeight="1" thickBot="1">
      <c r="A11" s="529"/>
      <c r="B11" s="530"/>
      <c r="C11" s="530"/>
      <c r="D11" s="530"/>
      <c r="E11" s="530"/>
      <c r="F11" s="531"/>
      <c r="G11" s="2"/>
      <c r="H11" s="2"/>
      <c r="I11" s="2"/>
      <c r="J11" s="383"/>
      <c r="K11" s="384"/>
      <c r="L11" s="384"/>
      <c r="M11" s="384"/>
      <c r="N11" s="384"/>
      <c r="O11" s="384"/>
      <c r="P11" s="384"/>
      <c r="Q11" s="384"/>
      <c r="R11" s="384"/>
      <c r="S11" s="384"/>
      <c r="T11" s="385"/>
    </row>
    <row r="12" spans="1:20">
      <c r="A12" s="529"/>
      <c r="B12" s="530"/>
      <c r="C12" s="530"/>
      <c r="D12" s="530"/>
      <c r="E12" s="530"/>
      <c r="F12" s="531"/>
      <c r="G12" s="2"/>
      <c r="H12" s="2"/>
      <c r="I12" s="2"/>
    </row>
    <row r="13" spans="1:20" ht="15.75" thickBot="1">
      <c r="A13" s="532"/>
      <c r="B13" s="533"/>
      <c r="C13" s="533"/>
      <c r="D13" s="533"/>
      <c r="E13" s="533"/>
      <c r="F13" s="534"/>
      <c r="G13" s="2"/>
      <c r="H13" s="2"/>
      <c r="I13" s="2"/>
    </row>
    <row r="14" spans="1:20" ht="15.75" thickTop="1">
      <c r="A14" s="13"/>
      <c r="B14" s="14"/>
      <c r="C14" s="14"/>
      <c r="D14" s="14"/>
      <c r="E14" s="14"/>
      <c r="F14" s="15"/>
      <c r="G14" s="2"/>
      <c r="H14" s="2"/>
      <c r="I14" s="2"/>
    </row>
    <row r="15" spans="1:20" ht="17.100000000000001" customHeight="1" thickBot="1">
      <c r="A15" s="518" t="s">
        <v>167</v>
      </c>
      <c r="B15" s="519"/>
      <c r="C15" s="481" t="s">
        <v>168</v>
      </c>
      <c r="D15" s="481"/>
      <c r="E15" s="524" t="s">
        <v>273</v>
      </c>
      <c r="F15" s="524"/>
      <c r="G15" s="2"/>
      <c r="H15" s="2"/>
      <c r="I15" s="2"/>
    </row>
    <row r="16" spans="1:20" ht="15.75" thickTop="1">
      <c r="A16" s="520"/>
      <c r="B16" s="521"/>
      <c r="C16" s="500">
        <v>0</v>
      </c>
      <c r="D16" s="501"/>
      <c r="E16" s="498"/>
      <c r="F16" s="499"/>
      <c r="G16" s="1" t="b">
        <f>IF(E16="Y",TRUE,FALSE)</f>
        <v>0</v>
      </c>
      <c r="H16" s="1">
        <f>IF(G16,C16,0)</f>
        <v>0</v>
      </c>
      <c r="I16" s="2"/>
    </row>
    <row r="17" spans="1:20" s="9" customFormat="1">
      <c r="A17" s="479"/>
      <c r="B17" s="480"/>
      <c r="C17" s="482">
        <v>0</v>
      </c>
      <c r="D17" s="483"/>
      <c r="E17" s="477"/>
      <c r="F17" s="478"/>
      <c r="G17" s="1" t="b">
        <f t="shared" ref="G17:G30" si="0">IF(E17="Y",TRUE,FALSE)</f>
        <v>0</v>
      </c>
      <c r="H17" s="1">
        <f t="shared" ref="H17:H30" si="1">IF(G17,C17,0)</f>
        <v>0</v>
      </c>
      <c r="I17" s="8"/>
    </row>
    <row r="18" spans="1:20" ht="16.5" customHeight="1">
      <c r="A18" s="479"/>
      <c r="B18" s="480"/>
      <c r="C18" s="482">
        <v>0</v>
      </c>
      <c r="D18" s="483"/>
      <c r="E18" s="477"/>
      <c r="F18" s="478"/>
      <c r="G18" s="1" t="b">
        <f t="shared" si="0"/>
        <v>0</v>
      </c>
      <c r="H18" s="1">
        <f t="shared" si="1"/>
        <v>0</v>
      </c>
    </row>
    <row r="19" spans="1:20">
      <c r="A19" s="479"/>
      <c r="B19" s="480"/>
      <c r="C19" s="482">
        <v>0</v>
      </c>
      <c r="D19" s="483"/>
      <c r="E19" s="477"/>
      <c r="F19" s="478"/>
      <c r="G19" s="1" t="b">
        <f t="shared" si="0"/>
        <v>0</v>
      </c>
      <c r="H19" s="1">
        <f t="shared" si="1"/>
        <v>0</v>
      </c>
    </row>
    <row r="20" spans="1:20">
      <c r="A20" s="479"/>
      <c r="B20" s="480"/>
      <c r="C20" s="482">
        <v>0</v>
      </c>
      <c r="D20" s="483"/>
      <c r="E20" s="477"/>
      <c r="F20" s="478"/>
      <c r="G20" s="1" t="b">
        <f t="shared" si="0"/>
        <v>0</v>
      </c>
      <c r="H20" s="1">
        <f t="shared" si="1"/>
        <v>0</v>
      </c>
    </row>
    <row r="21" spans="1:20">
      <c r="A21" s="479"/>
      <c r="B21" s="480"/>
      <c r="C21" s="482">
        <v>0</v>
      </c>
      <c r="D21" s="483"/>
      <c r="E21" s="477"/>
      <c r="F21" s="478"/>
      <c r="G21" s="1" t="b">
        <f t="shared" si="0"/>
        <v>0</v>
      </c>
      <c r="H21" s="1">
        <f t="shared" si="1"/>
        <v>0</v>
      </c>
    </row>
    <row r="22" spans="1:20">
      <c r="A22" s="479"/>
      <c r="B22" s="480"/>
      <c r="C22" s="482">
        <v>0</v>
      </c>
      <c r="D22" s="483"/>
      <c r="E22" s="477"/>
      <c r="F22" s="478"/>
      <c r="G22" s="1" t="b">
        <f t="shared" si="0"/>
        <v>0</v>
      </c>
      <c r="H22" s="1">
        <f t="shared" si="1"/>
        <v>0</v>
      </c>
    </row>
    <row r="23" spans="1:20">
      <c r="A23" s="479"/>
      <c r="B23" s="480"/>
      <c r="C23" s="482">
        <v>0</v>
      </c>
      <c r="D23" s="483"/>
      <c r="E23" s="477"/>
      <c r="F23" s="478"/>
      <c r="G23" s="1" t="b">
        <f t="shared" si="0"/>
        <v>0</v>
      </c>
      <c r="H23" s="1">
        <f t="shared" si="1"/>
        <v>0</v>
      </c>
    </row>
    <row r="24" spans="1:20" ht="15.75" thickBot="1">
      <c r="A24" s="479"/>
      <c r="B24" s="480"/>
      <c r="C24" s="482">
        <v>0</v>
      </c>
      <c r="D24" s="483"/>
      <c r="E24" s="477"/>
      <c r="F24" s="478"/>
      <c r="G24" s="1" t="b">
        <f t="shared" si="0"/>
        <v>0</v>
      </c>
      <c r="H24" s="1">
        <f t="shared" si="1"/>
        <v>0</v>
      </c>
    </row>
    <row r="25" spans="1:20" ht="17.100000000000001" customHeight="1" thickBot="1">
      <c r="A25" s="522" t="s">
        <v>269</v>
      </c>
      <c r="B25" s="523"/>
      <c r="C25" s="481" t="s">
        <v>168</v>
      </c>
      <c r="D25" s="481"/>
      <c r="E25" s="524" t="s">
        <v>273</v>
      </c>
      <c r="F25" s="524"/>
      <c r="J25" s="468" t="s">
        <v>276</v>
      </c>
      <c r="K25" s="469"/>
      <c r="L25" s="469"/>
      <c r="M25" s="469"/>
      <c r="N25" s="469"/>
      <c r="O25" s="469"/>
      <c r="P25" s="469"/>
      <c r="Q25" s="469"/>
      <c r="R25" s="469"/>
      <c r="S25" s="469"/>
      <c r="T25" s="470"/>
    </row>
    <row r="26" spans="1:20" ht="15.75" thickTop="1">
      <c r="A26" s="479"/>
      <c r="B26" s="480"/>
      <c r="C26" s="482">
        <v>0</v>
      </c>
      <c r="D26" s="483"/>
      <c r="E26" s="477"/>
      <c r="F26" s="478"/>
      <c r="G26" s="1" t="b">
        <f t="shared" si="0"/>
        <v>0</v>
      </c>
      <c r="H26" s="1">
        <f t="shared" si="1"/>
        <v>0</v>
      </c>
      <c r="J26" s="471"/>
      <c r="K26" s="472"/>
      <c r="L26" s="472"/>
      <c r="M26" s="472"/>
      <c r="N26" s="472"/>
      <c r="O26" s="472"/>
      <c r="P26" s="472"/>
      <c r="Q26" s="472"/>
      <c r="R26" s="472"/>
      <c r="S26" s="472"/>
      <c r="T26" s="473"/>
    </row>
    <row r="27" spans="1:20">
      <c r="A27" s="479"/>
      <c r="B27" s="480"/>
      <c r="C27" s="482">
        <v>0</v>
      </c>
      <c r="D27" s="483"/>
      <c r="E27" s="477"/>
      <c r="F27" s="478"/>
      <c r="G27" s="1" t="b">
        <f t="shared" si="0"/>
        <v>0</v>
      </c>
      <c r="H27" s="1">
        <f t="shared" si="1"/>
        <v>0</v>
      </c>
      <c r="J27" s="471"/>
      <c r="K27" s="472"/>
      <c r="L27" s="472"/>
      <c r="M27" s="472"/>
      <c r="N27" s="472"/>
      <c r="O27" s="472"/>
      <c r="P27" s="472"/>
      <c r="Q27" s="472"/>
      <c r="R27" s="472"/>
      <c r="S27" s="472"/>
      <c r="T27" s="473"/>
    </row>
    <row r="28" spans="1:20">
      <c r="A28" s="479"/>
      <c r="B28" s="480"/>
      <c r="C28" s="482">
        <v>0</v>
      </c>
      <c r="D28" s="483"/>
      <c r="E28" s="477"/>
      <c r="F28" s="478"/>
      <c r="G28" s="1" t="b">
        <f t="shared" si="0"/>
        <v>0</v>
      </c>
      <c r="H28" s="1">
        <f t="shared" si="1"/>
        <v>0</v>
      </c>
      <c r="J28" s="471"/>
      <c r="K28" s="472"/>
      <c r="L28" s="472"/>
      <c r="M28" s="472"/>
      <c r="N28" s="472"/>
      <c r="O28" s="472"/>
      <c r="P28" s="472"/>
      <c r="Q28" s="472"/>
      <c r="R28" s="472"/>
      <c r="S28" s="472"/>
      <c r="T28" s="473"/>
    </row>
    <row r="29" spans="1:20">
      <c r="A29" s="479"/>
      <c r="B29" s="480"/>
      <c r="C29" s="482">
        <v>0</v>
      </c>
      <c r="D29" s="483"/>
      <c r="E29" s="477"/>
      <c r="F29" s="478"/>
      <c r="G29" s="1" t="b">
        <f t="shared" si="0"/>
        <v>0</v>
      </c>
      <c r="H29" s="1">
        <f t="shared" si="1"/>
        <v>0</v>
      </c>
      <c r="J29" s="471"/>
      <c r="K29" s="472"/>
      <c r="L29" s="472"/>
      <c r="M29" s="472"/>
      <c r="N29" s="472"/>
      <c r="O29" s="472"/>
      <c r="P29" s="472"/>
      <c r="Q29" s="472"/>
      <c r="R29" s="472"/>
      <c r="S29" s="472"/>
      <c r="T29" s="473"/>
    </row>
    <row r="30" spans="1:20" ht="15.75" thickBot="1">
      <c r="A30" s="479"/>
      <c r="B30" s="480"/>
      <c r="C30" s="482">
        <v>0</v>
      </c>
      <c r="D30" s="483"/>
      <c r="E30" s="477"/>
      <c r="F30" s="478"/>
      <c r="G30" s="1" t="b">
        <f t="shared" si="0"/>
        <v>0</v>
      </c>
      <c r="H30" s="1">
        <f t="shared" si="1"/>
        <v>0</v>
      </c>
      <c r="J30" s="474"/>
      <c r="K30" s="475"/>
      <c r="L30" s="475"/>
      <c r="M30" s="475"/>
      <c r="N30" s="475"/>
      <c r="O30" s="475"/>
      <c r="P30" s="475"/>
      <c r="Q30" s="475"/>
      <c r="R30" s="475"/>
      <c r="S30" s="475"/>
      <c r="T30" s="476"/>
    </row>
    <row r="31" spans="1:20">
      <c r="A31" s="493" t="s">
        <v>157</v>
      </c>
      <c r="B31" s="494"/>
      <c r="C31" s="495">
        <f>SUM(C16:D30)</f>
        <v>0</v>
      </c>
      <c r="D31" s="496"/>
      <c r="E31" s="495">
        <f>IF(F9="NO","Ineligible",MIN(H8,SUM(H16:H30)))</f>
        <v>0</v>
      </c>
      <c r="F31" s="496"/>
    </row>
    <row r="32" spans="1:20">
      <c r="A32" s="10"/>
      <c r="B32" s="4"/>
      <c r="C32" s="4"/>
      <c r="D32" s="4"/>
      <c r="E32" s="4"/>
      <c r="F32" s="6"/>
    </row>
    <row r="33" spans="1:9">
      <c r="A33" s="107" t="s">
        <v>169</v>
      </c>
      <c r="B33" s="71"/>
      <c r="C33" s="71"/>
      <c r="D33" s="71"/>
      <c r="E33" s="71"/>
      <c r="F33" s="27"/>
    </row>
    <row r="34" spans="1:9">
      <c r="A34" s="484" t="str">
        <f>IF($E$31="Ineligible", "Event not eligible for A&amp;S Funding",IF($E$31&gt;0,IF($E$31=$H$8,"Approved up to the cap for this event, based on the expected student attendance.","Approved based on the request and based on SG Standards for this fiscal year."),""))</f>
        <v/>
      </c>
      <c r="B34" s="485"/>
      <c r="C34" s="485"/>
      <c r="D34" s="485"/>
      <c r="E34" s="485"/>
      <c r="F34" s="486"/>
    </row>
    <row r="35" spans="1:9">
      <c r="A35" s="487"/>
      <c r="B35" s="488"/>
      <c r="C35" s="488"/>
      <c r="D35" s="488"/>
      <c r="E35" s="488"/>
      <c r="F35" s="489"/>
    </row>
    <row r="36" spans="1:9">
      <c r="A36" s="490"/>
      <c r="B36" s="491"/>
      <c r="C36" s="491"/>
      <c r="D36" s="491"/>
      <c r="E36" s="491"/>
      <c r="F36" s="492"/>
      <c r="G36" s="2"/>
      <c r="H36" s="2"/>
      <c r="I36" s="2"/>
    </row>
    <row r="37" spans="1:9" ht="14.25" customHeight="1">
      <c r="G37" s="2"/>
      <c r="H37" s="2"/>
      <c r="I37" s="2"/>
    </row>
    <row r="38" spans="1:9">
      <c r="G38" s="2"/>
      <c r="H38" s="2"/>
      <c r="I38" s="2"/>
    </row>
    <row r="39" spans="1:9">
      <c r="G39" s="2"/>
      <c r="H39" s="2"/>
      <c r="I39" s="2"/>
    </row>
  </sheetData>
  <sheetProtection algorithmName="SHA-512" hashValue="bxtyzAGWjJJQLjgdyfMQEf2IDlZ3hX4MGHY0s/Groffvt9XXMyZq4yBEplX0NwHdCggo9SFPrudZvwjHwGc4OA==" saltValue="mv60MuaKRzTO+y1hwoHPUQ==" spinCount="100000" sheet="1" selectLockedCells="1"/>
  <mergeCells count="63">
    <mergeCell ref="A16:B16"/>
    <mergeCell ref="A26:B26"/>
    <mergeCell ref="C26:D26"/>
    <mergeCell ref="E26:F26"/>
    <mergeCell ref="A17:B17"/>
    <mergeCell ref="C17:D17"/>
    <mergeCell ref="E17:F17"/>
    <mergeCell ref="A18:B18"/>
    <mergeCell ref="C18:D18"/>
    <mergeCell ref="E18:F18"/>
    <mergeCell ref="A19:B19"/>
    <mergeCell ref="C19:D19"/>
    <mergeCell ref="E19:F19"/>
    <mergeCell ref="A25:B25"/>
    <mergeCell ref="C25:D25"/>
    <mergeCell ref="E25:F25"/>
    <mergeCell ref="J6:T8"/>
    <mergeCell ref="J9:T11"/>
    <mergeCell ref="A1:F1"/>
    <mergeCell ref="A15:B15"/>
    <mergeCell ref="C15:D15"/>
    <mergeCell ref="E15:F15"/>
    <mergeCell ref="A11:F13"/>
    <mergeCell ref="A6:F6"/>
    <mergeCell ref="B7:F7"/>
    <mergeCell ref="C8:E8"/>
    <mergeCell ref="C9:E9"/>
    <mergeCell ref="A10:F10"/>
    <mergeCell ref="C16:D16"/>
    <mergeCell ref="E16:F16"/>
    <mergeCell ref="C24:D24"/>
    <mergeCell ref="E24:F24"/>
    <mergeCell ref="A21:B21"/>
    <mergeCell ref="C21:D21"/>
    <mergeCell ref="E21:F21"/>
    <mergeCell ref="A22:B22"/>
    <mergeCell ref="C22:D22"/>
    <mergeCell ref="E22:F22"/>
    <mergeCell ref="A23:B23"/>
    <mergeCell ref="C23:D23"/>
    <mergeCell ref="E23:F23"/>
    <mergeCell ref="A20:B20"/>
    <mergeCell ref="C20:D20"/>
    <mergeCell ref="E20:F20"/>
    <mergeCell ref="A24:B24"/>
    <mergeCell ref="A27:B27"/>
    <mergeCell ref="C27:D27"/>
    <mergeCell ref="E27:F27"/>
    <mergeCell ref="A28:B28"/>
    <mergeCell ref="C28:D28"/>
    <mergeCell ref="E28:F28"/>
    <mergeCell ref="J25:T30"/>
    <mergeCell ref="A34:F34"/>
    <mergeCell ref="A35:F36"/>
    <mergeCell ref="A31:B31"/>
    <mergeCell ref="C31:D31"/>
    <mergeCell ref="E31:F31"/>
    <mergeCell ref="A29:B29"/>
    <mergeCell ref="C29:D29"/>
    <mergeCell ref="E29:F29"/>
    <mergeCell ref="A30:B30"/>
    <mergeCell ref="C30:D30"/>
    <mergeCell ref="E30:F30"/>
  </mergeCells>
  <conditionalFormatting sqref="B7:F7 F8 B9 A11:F13">
    <cfRule type="containsBlanks" dxfId="48" priority="6">
      <formula>LEN(TRIM(A7))=0</formula>
    </cfRule>
  </conditionalFormatting>
  <conditionalFormatting sqref="A16:B24 A26:B30">
    <cfRule type="expression" dxfId="47" priority="5">
      <formula>$A$16=""</formula>
    </cfRule>
  </conditionalFormatting>
  <conditionalFormatting sqref="C16:D24 C26:D30">
    <cfRule type="expression" dxfId="46" priority="4">
      <formula>$C$31&lt;=0</formula>
    </cfRule>
  </conditionalFormatting>
  <conditionalFormatting sqref="B8">
    <cfRule type="containsBlanks" dxfId="45" priority="1">
      <formula>LEN(TRIM(B8))=0</formula>
    </cfRule>
  </conditionalFormatting>
  <dataValidations count="5">
    <dataValidation type="whole" allowBlank="1" showInputMessage="1" showErrorMessage="1" errorTitle="Invalid Entry" error="Please enter a whole number in this cell." promptTitle="Attendance Documentation" prompt="If you are requesting for more than 40 attendees, go to the &quot;Documentation&quot; tab and follow the instructions there." sqref="F8" xr:uid="{00000000-0002-0000-0800-000000000000}">
      <formula1>0</formula1>
      <formula2>40000</formula2>
    </dataValidation>
    <dataValidation type="decimal" allowBlank="1" showInputMessage="1" showErrorMessage="1" sqref="C16:D24 C26:D30" xr:uid="{E43DFE57-4577-614E-8925-A29A78A9BE12}">
      <formula1>0</formula1>
      <formula2>100000</formula2>
    </dataValidation>
    <dataValidation allowBlank="1" showInputMessage="1" showErrorMessage="1" promptTitle="Estimated Location" prompt="Ensure your location is on campus! or eligible off-campus location." sqref="B9" xr:uid="{00000000-0002-0000-0800-000003000000}"/>
    <dataValidation type="list" allowBlank="1" showInputMessage="1" showErrorMessage="1" sqref="A16:B24" xr:uid="{88BD0463-34D2-0847-A2CD-1E9BDFFCCEFB}">
      <formula1>"Food &amp; Drinks, Event Specific Promo Items, Giveaways, Speaker or Performer, Game Boards, Props &amp; Decorations"</formula1>
    </dataValidation>
    <dataValidation type="list" allowBlank="1" showInputMessage="1" showErrorMessage="1" errorTitle="Invalid Date" error="Please enter a date between July 1st, 2021 and June 30th, 2022." promptTitle="Estimated Event Date" prompt="Please enter a date between July 1st, 2021 and June 30th, 2022." sqref="B8" xr:uid="{A6208879-0384-1349-8A30-492616E5A304}">
      <formula1>"Jul-2021, Aug-2021, Sep-2021, Oct-2021, Nov-2021, Dec-2021, Jan-2022, Feb-2022, Mar-2022, Apr-2022, May-2022, Jun-2022"</formula1>
    </dataValidation>
  </dataValidations>
  <hyperlinks>
    <hyperlink ref="A5" location="Summary!A28" display="SUMMARY" xr:uid="{00000000-0004-0000-0800-000000000000}"/>
  </hyperlinks>
  <printOptions horizontalCentered="1"/>
  <pageMargins left="0.4" right="0.4"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4000000}">
          <x14:formula1>
            <xm:f>DROPLIST!$A$2:$A$3</xm:f>
          </x14:formula1>
          <xm:sqref>F9</xm:sqref>
        </x14:dataValidation>
        <x14:dataValidation type="list" allowBlank="1" showInputMessage="1" showErrorMessage="1" errorTitle="Invalid Entry" error="Please input Y (for approval) or N (for dissapproval)" promptTitle="Committee Use Only" prompt="Please input Y (for eligible) or N (for ineligible)" xr:uid="{421E8928-259D-FC46-AFDC-A8CD5FCDA61A}">
          <x14:formula1>
            <xm:f>DROPLIST!$B$2:$B$3</xm:f>
          </x14:formula1>
          <xm:sqref>E16:F24 E26:F30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6A1A7EC24DF849A484174D98E33848" ma:contentTypeVersion="10" ma:contentTypeDescription="Create a new document." ma:contentTypeScope="" ma:versionID="875b1b32f0b097905307fe0d6420beaf">
  <xsd:schema xmlns:xsd="http://www.w3.org/2001/XMLSchema" xmlns:xs="http://www.w3.org/2001/XMLSchema" xmlns:p="http://schemas.microsoft.com/office/2006/metadata/properties" xmlns:ns2="14d2987b-e278-4f86-bfa4-58f4863434ff" xmlns:ns3="7506185f-0a3e-491b-9e6f-93c6abf3ab93" targetNamespace="http://schemas.microsoft.com/office/2006/metadata/properties" ma:root="true" ma:fieldsID="9524cdce752e7600b728a349073cf735" ns2:_="" ns3:_="">
    <xsd:import namespace="14d2987b-e278-4f86-bfa4-58f4863434ff"/>
    <xsd:import namespace="7506185f-0a3e-491b-9e6f-93c6abf3ab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d2987b-e278-4f86-bfa4-58f4863434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06185f-0a3e-491b-9e6f-93c6abf3ab9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1BFC0B-7944-4A23-9DA2-5963DAFC1C48}">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8B52A950-00D4-4130-BF9C-CC876210B21A}">
  <ds:schemaRefs>
    <ds:schemaRef ds:uri="http://schemas.microsoft.com/office/2006/metadata/contentType"/>
    <ds:schemaRef ds:uri="http://schemas.microsoft.com/office/2006/metadata/properties/metaAttributes"/>
    <ds:schemaRef ds:uri="http://www.w3.org/2000/xmlns/"/>
    <ds:schemaRef ds:uri="http://www.w3.org/2001/XMLSchema"/>
    <ds:schemaRef ds:uri="14d2987b-e278-4f86-bfa4-58f4863434ff"/>
    <ds:schemaRef ds:uri="7506185f-0a3e-491b-9e6f-93c6abf3ab93"/>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263500-EB7F-4474-BE72-54D0563954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Instructions - READ FIRST</vt:lpstr>
      <vt:lpstr>SG Standards</vt:lpstr>
      <vt:lpstr>Summary</vt:lpstr>
      <vt:lpstr>E-1</vt:lpstr>
      <vt:lpstr>E-2</vt:lpstr>
      <vt:lpstr>E-3</vt:lpstr>
      <vt:lpstr>E-4</vt:lpstr>
      <vt:lpstr>E-5</vt:lpstr>
      <vt:lpstr>E-6</vt:lpstr>
      <vt:lpstr>E-7</vt:lpstr>
      <vt:lpstr>E-8</vt:lpstr>
      <vt:lpstr>E-9</vt:lpstr>
      <vt:lpstr>E-10</vt:lpstr>
      <vt:lpstr>Recurring</vt:lpstr>
      <vt:lpstr>Other</vt:lpstr>
      <vt:lpstr>Documentation</vt:lpstr>
      <vt:lpstr>DROPLIST</vt:lpstr>
      <vt:lpstr>Documentation!Print_Area</vt:lpstr>
      <vt:lpstr>'E-1'!Print_Area</vt:lpstr>
      <vt:lpstr>'E-10'!Print_Area</vt:lpstr>
      <vt:lpstr>'E-2'!Print_Area</vt:lpstr>
      <vt:lpstr>'E-3'!Print_Area</vt:lpstr>
      <vt:lpstr>'E-4'!Print_Area</vt:lpstr>
      <vt:lpstr>'E-5'!Print_Area</vt:lpstr>
      <vt:lpstr>'E-6'!Print_Area</vt:lpstr>
      <vt:lpstr>'E-7'!Print_Area</vt:lpstr>
      <vt:lpstr>'E-8'!Print_Area</vt:lpstr>
      <vt:lpstr>'E-9'!Print_Area</vt:lpstr>
      <vt:lpstr>'Instructions - READ FIRST'!Print_Area</vt:lpstr>
      <vt:lpstr>Other!Print_Area</vt:lpstr>
      <vt:lpstr>Recurring!Print_Area</vt:lpstr>
      <vt:lpstr>'SG Standards'!Print_Area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Spencer McCloskey</cp:lastModifiedBy>
  <cp:revision/>
  <dcterms:created xsi:type="dcterms:W3CDTF">2018-06-05T16:11:23Z</dcterms:created>
  <dcterms:modified xsi:type="dcterms:W3CDTF">2021-01-11T14:09:14Z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0x010100936A1A7EC24DF849A484174D98E33848</vt:lpwstr>
  </property>
</Properties>
</file>